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3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loud\Homem\"/>
    </mc:Choice>
  </mc:AlternateContent>
  <xr:revisionPtr revIDLastSave="0" documentId="13_ncr:1_{8EAEE746-2AF7-46E0-B19E-76687AD064EE}" xr6:coauthVersionLast="36" xr6:coauthVersionMax="47" xr10:uidLastSave="{00000000-0000-0000-0000-000000000000}"/>
  <workbookProtection workbookAlgorithmName="SHA-512" workbookHashValue="Heam1DThUyAfBKoCG4iZIjXrZUC6OY3V4xI1C6qnEwEv6uFbsx+R5VfxnNNjpgY4dE/Gp+axV+L/Ajbd15OLfg==" workbookSaltValue="sfNtRE+1UzxBJChqD6QjIg==" workbookSpinCount="100000" lockStructure="1"/>
  <bookViews>
    <workbookView xWindow="0" yWindow="0" windowWidth="20490" windowHeight="7830" xr2:uid="{02C6D666-25D9-48D0-817B-D18B25B46647}"/>
  </bookViews>
  <sheets>
    <sheet name="Dashboard" sheetId="1" r:id="rId1"/>
    <sheet name="Caixa" sheetId="17" r:id="rId2"/>
    <sheet name="Caixa-Dinamica" sheetId="20" r:id="rId3"/>
    <sheet name="Estoque" sheetId="18" r:id="rId4"/>
    <sheet name="Calendário" sheetId="15" r:id="rId5"/>
    <sheet name="Agenda" sheetId="21" r:id="rId6"/>
    <sheet name="Preços" sheetId="19" r:id="rId7"/>
    <sheet name="Resultados" sheetId="22" r:id="rId8"/>
    <sheet name="Contatos" sheetId="16" r:id="rId9"/>
    <sheet name="Cloud Excel" sheetId="23" r:id="rId10"/>
  </sheets>
  <externalReferences>
    <externalReference r:id="rId11"/>
  </externalReferences>
  <definedNames>
    <definedName name="SegmentaçãodeDados_Status">#N/A</definedName>
    <definedName name="SegmentaçãodeDados_Tipo">#N/A</definedName>
  </definedNames>
  <calcPr calcId="191029"/>
  <pivotCaches>
    <pivotCache cacheId="0" r:id="rId12"/>
    <pivotCache cacheId="1" r:id="rId13"/>
  </pivotCaches>
  <extLst>
    <ext xmlns:x14="http://schemas.microsoft.com/office/spreadsheetml/2009/9/main" uri="{BBE1A952-AA13-448e-AADC-164F8A28A991}">
      <x14:slicerCaches>
        <x14:slicerCache r:id="rId14"/>
        <x14:slicerCache r:id="rId1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8" i="17" l="1"/>
  <c r="D55" i="17"/>
  <c r="D54" i="17"/>
  <c r="D53" i="17"/>
  <c r="D52" i="17"/>
  <c r="C55" i="17" l="1"/>
  <c r="C54" i="17"/>
  <c r="C53" i="17"/>
  <c r="C52" i="17"/>
  <c r="C48" i="17"/>
  <c r="C49" i="17"/>
  <c r="C50" i="17"/>
  <c r="C51" i="17"/>
  <c r="C47" i="17"/>
  <c r="G8" i="17" l="1"/>
  <c r="E39" i="17"/>
  <c r="H33" i="17" l="1"/>
  <c r="H28" i="17" s="1"/>
  <c r="H32" i="17"/>
  <c r="H31" i="17"/>
  <c r="H30" i="17"/>
  <c r="G16" i="17" l="1"/>
  <c r="G17" i="17"/>
  <c r="G18" i="17"/>
  <c r="G19" i="17"/>
  <c r="G20" i="17"/>
  <c r="H14" i="18"/>
  <c r="I16" i="18"/>
  <c r="J16" i="18"/>
  <c r="K16" i="18" s="1"/>
  <c r="I17" i="18"/>
  <c r="J17" i="18"/>
  <c r="K17" i="18" s="1"/>
  <c r="I18" i="18"/>
  <c r="J18" i="18"/>
  <c r="K18" i="18" s="1"/>
  <c r="I19" i="18"/>
  <c r="J19" i="18"/>
  <c r="K19" i="18" s="1"/>
  <c r="J14" i="18" l="1"/>
  <c r="K14" i="18"/>
  <c r="F16" i="17"/>
  <c r="F17" i="17"/>
  <c r="F18" i="17"/>
  <c r="F19" i="17"/>
  <c r="F20" i="17"/>
  <c r="I14" i="17"/>
  <c r="I12" i="18" l="1"/>
  <c r="G5" i="18"/>
  <c r="H5" i="17"/>
  <c r="G7" i="17"/>
  <c r="G9" i="17"/>
  <c r="G10" i="17"/>
  <c r="G11" i="17"/>
  <c r="G12" i="17"/>
  <c r="F24" i="17"/>
  <c r="F25" i="17"/>
  <c r="F26" i="17"/>
  <c r="I11" i="18"/>
  <c r="I10" i="18"/>
  <c r="I9" i="18"/>
  <c r="I8" i="18"/>
  <c r="I7" i="18"/>
  <c r="E43" i="17"/>
  <c r="E42" i="17"/>
  <c r="E41" i="17"/>
  <c r="E40" i="17"/>
  <c r="E38" i="17"/>
  <c r="E37" i="17"/>
  <c r="I5" i="18" l="1"/>
  <c r="H22" i="17" s="1"/>
  <c r="F50" i="17" l="1"/>
  <c r="F55" i="17"/>
  <c r="F51" i="17"/>
  <c r="F53" i="17"/>
  <c r="F49" i="17"/>
  <c r="F54" i="17"/>
  <c r="F48" i="17"/>
  <c r="F47" i="17"/>
  <c r="F52" i="17"/>
  <c r="F40" i="17"/>
  <c r="H55" i="17" l="1"/>
  <c r="I55" i="17" s="1"/>
  <c r="J55" i="17" s="1"/>
  <c r="K55" i="17" s="1"/>
  <c r="H53" i="17"/>
  <c r="I53" i="17" s="1"/>
  <c r="J53" i="17" s="1"/>
  <c r="K53" i="17" s="1"/>
  <c r="H49" i="17"/>
  <c r="I49" i="17" s="1"/>
  <c r="J49" i="17" s="1"/>
  <c r="H50" i="17"/>
  <c r="I50" i="17" s="1"/>
  <c r="J50" i="17" s="1"/>
  <c r="H52" i="17"/>
  <c r="I52" i="17" s="1"/>
  <c r="J52" i="17" s="1"/>
  <c r="K52" i="17" s="1"/>
  <c r="H51" i="17"/>
  <c r="I51" i="17" s="1"/>
  <c r="J51" i="17" s="1"/>
  <c r="H48" i="17"/>
  <c r="I48" i="17" s="1"/>
  <c r="J48" i="17" s="1"/>
  <c r="H54" i="17"/>
  <c r="I54" i="17" s="1"/>
  <c r="J54" i="17" s="1"/>
  <c r="K54" i="17" s="1"/>
  <c r="F39" i="17"/>
  <c r="F35" i="17" s="1"/>
  <c r="H47" i="17"/>
  <c r="I47" i="17" s="1"/>
  <c r="J47" i="17" s="1"/>
  <c r="K49" i="17" l="1"/>
  <c r="F41" i="17"/>
  <c r="F42" i="17" s="1"/>
  <c r="F43" i="17" s="1"/>
  <c r="K51" i="17"/>
  <c r="K48" i="17"/>
  <c r="K47" i="17"/>
  <c r="K50" i="17"/>
</calcChain>
</file>

<file path=xl/sharedStrings.xml><?xml version="1.0" encoding="utf-8"?>
<sst xmlns="http://schemas.openxmlformats.org/spreadsheetml/2006/main" count="289" uniqueCount="157">
  <si>
    <t>Faturamento</t>
  </si>
  <si>
    <t>Total</t>
  </si>
  <si>
    <t>Luz</t>
  </si>
  <si>
    <t>Água</t>
  </si>
  <si>
    <t>Cabelo</t>
  </si>
  <si>
    <t>Pedro</t>
  </si>
  <si>
    <t>Despesas</t>
  </si>
  <si>
    <t>Impostos</t>
  </si>
  <si>
    <t>Barba</t>
  </si>
  <si>
    <t>Navalha</t>
  </si>
  <si>
    <t>Pomadas</t>
  </si>
  <si>
    <t>Qtd</t>
  </si>
  <si>
    <t>Pix</t>
  </si>
  <si>
    <t>Quantidade</t>
  </si>
  <si>
    <t>Vendas</t>
  </si>
  <si>
    <t>Clientes</t>
  </si>
  <si>
    <t>Data</t>
  </si>
  <si>
    <t>Pagamento</t>
  </si>
  <si>
    <t>Nome</t>
  </si>
  <si>
    <t>Endereço</t>
  </si>
  <si>
    <t>Cartão</t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</si>
  <si>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</si>
  <si>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</si>
  <si>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</si>
  <si>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</si>
  <si>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</si>
  <si>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</si>
  <si>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</si>
  <si>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Plano</t>
  </si>
  <si>
    <t>Mês/ano</t>
  </si>
  <si>
    <t>🤝</t>
  </si>
  <si>
    <t>💼</t>
  </si>
  <si>
    <t>Fornecedores</t>
  </si>
  <si>
    <t>Telefone</t>
  </si>
  <si>
    <t>CPF/CNPJ</t>
  </si>
  <si>
    <t>Frete</t>
  </si>
  <si>
    <t>55 (11) 9999-9999</t>
  </si>
  <si>
    <t>Rua das Figueiras, 99 - Bairro - SP/SP - CEP: 0000</t>
  </si>
  <si>
    <t>000000000-00</t>
  </si>
  <si>
    <t>Corte</t>
  </si>
  <si>
    <t>Rafael Costa</t>
  </si>
  <si>
    <t>Barbeiros</t>
  </si>
  <si>
    <t>Wahl Legend Cordless Professional 5 Star Series 110v/220v - Bivolt</t>
  </si>
  <si>
    <t>Preço</t>
  </si>
  <si>
    <t>Cabelo e barba</t>
  </si>
  <si>
    <t>Vlr. Unitário</t>
  </si>
  <si>
    <t>Pedido</t>
  </si>
  <si>
    <t>Caixa</t>
  </si>
  <si>
    <t>O faturamento representa todas às suas vendas e receitas em um período. Não confunda com receita líquida.</t>
  </si>
  <si>
    <t>A Receita Líquida é a seguinte: faturamento - produção - despesas. O resultado é o seu lucro.</t>
  </si>
  <si>
    <t>Total:</t>
  </si>
  <si>
    <t>Status</t>
  </si>
  <si>
    <t>Cliente</t>
  </si>
  <si>
    <t>Mês</t>
  </si>
  <si>
    <t>Prioridade</t>
  </si>
  <si>
    <t xml:space="preserve"> </t>
  </si>
  <si>
    <t>Alta</t>
  </si>
  <si>
    <t>Padrão</t>
  </si>
  <si>
    <t>📃</t>
  </si>
  <si>
    <t>Local</t>
  </si>
  <si>
    <t>Equipamentos</t>
  </si>
  <si>
    <t>💲</t>
  </si>
  <si>
    <t>Lucro:</t>
  </si>
  <si>
    <t>Tipo</t>
  </si>
  <si>
    <t>Capital Inicial</t>
  </si>
  <si>
    <t>Capital Inicial + Vendas</t>
  </si>
  <si>
    <t>Lucro Bruto</t>
  </si>
  <si>
    <t>Receita Total - Despesas</t>
  </si>
  <si>
    <t>Margem</t>
  </si>
  <si>
    <t>Lucro Bruto / Receita Total</t>
  </si>
  <si>
    <t>Fica a dica:</t>
  </si>
  <si>
    <t>Quando editar algo, vá em Dados e clique em Atualizar Tudo.</t>
  </si>
  <si>
    <t>Sumário</t>
  </si>
  <si>
    <t>Prazo</t>
  </si>
  <si>
    <t>Vlr. Uni</t>
  </si>
  <si>
    <t>Entregue</t>
  </si>
  <si>
    <t>Produto</t>
  </si>
  <si>
    <t>Atrasado</t>
  </si>
  <si>
    <t>💈</t>
  </si>
  <si>
    <t>✂️</t>
  </si>
  <si>
    <t>Equipamentos são despesas de funcionamento. Ele é descontado do faturamento.</t>
  </si>
  <si>
    <t>Máquina de corte</t>
  </si>
  <si>
    <t>Máquina de acabamento</t>
  </si>
  <si>
    <t>Tesouras</t>
  </si>
  <si>
    <t>Capas de corte</t>
  </si>
  <si>
    <t>Lâminas</t>
  </si>
  <si>
    <t>João</t>
  </si>
  <si>
    <t xml:space="preserve">Ricardo </t>
  </si>
  <si>
    <t>Luiz</t>
  </si>
  <si>
    <t>Sérgio</t>
  </si>
  <si>
    <t>Barbearia</t>
  </si>
  <si>
    <t>Cortes</t>
  </si>
  <si>
    <t>🥤</t>
  </si>
  <si>
    <t>Pomada p/cabelo</t>
  </si>
  <si>
    <t>Equipamentos:</t>
  </si>
  <si>
    <t>Comprado</t>
  </si>
  <si>
    <t>Cotação</t>
  </si>
  <si>
    <t>Trocar</t>
  </si>
  <si>
    <t>Sua logo</t>
  </si>
  <si>
    <t>Rua, Número - Bairro - CEP - Cidade/Estado</t>
  </si>
  <si>
    <t>Descrição</t>
  </si>
  <si>
    <t>TABELA DE PREÇOS</t>
  </si>
  <si>
    <t>Corte + Barba</t>
  </si>
  <si>
    <t>Pigmentação</t>
  </si>
  <si>
    <t>Cabelo + barba</t>
  </si>
  <si>
    <t>Barberia 123</t>
  </si>
  <si>
    <t>Rótulos de Linha</t>
  </si>
  <si>
    <t>Total Geral</t>
  </si>
  <si>
    <t>Soma de Total</t>
  </si>
  <si>
    <t>Refrigerante</t>
  </si>
  <si>
    <t>Cerveja</t>
  </si>
  <si>
    <t>Comidas</t>
  </si>
  <si>
    <t xml:space="preserve"> bnn </t>
  </si>
  <si>
    <t>Outros</t>
  </si>
  <si>
    <t>Estoques</t>
  </si>
  <si>
    <t>Venda</t>
  </si>
  <si>
    <t>Final</t>
  </si>
  <si>
    <t>Depreciando:</t>
  </si>
  <si>
    <t>Histórico de Caixa</t>
  </si>
  <si>
    <t>Ano</t>
  </si>
  <si>
    <t>Lucro</t>
  </si>
  <si>
    <t>Fevereiro</t>
  </si>
  <si>
    <t>Impostos:</t>
  </si>
  <si>
    <t>Detalhes</t>
  </si>
  <si>
    <t>Imposto</t>
  </si>
  <si>
    <t>ICMS</t>
  </si>
  <si>
    <t>12% (varia de Estado) sobre o Faturamento</t>
  </si>
  <si>
    <t>PIS/COFINS</t>
  </si>
  <si>
    <t>9,25% (varia de Estado) sobre o Faturamento</t>
  </si>
  <si>
    <t>Imposto de Renda</t>
  </si>
  <si>
    <t>15% (varia de Estado) sobre o Lucro Líquido/Pessoa Jurídica</t>
  </si>
  <si>
    <t>CSLL</t>
  </si>
  <si>
    <t>9% (varia de Estado) sobre o Lucro Líquido/Pessoa Jurídica</t>
  </si>
  <si>
    <t>Lucro Líquido</t>
  </si>
  <si>
    <t>Costa</t>
  </si>
  <si>
    <t>Formar preço</t>
  </si>
  <si>
    <t>Custos/preços</t>
  </si>
  <si>
    <t>Despesas variáveis</t>
  </si>
  <si>
    <t>Despesas fixas</t>
  </si>
  <si>
    <t>Markup</t>
  </si>
  <si>
    <t>Conta</t>
  </si>
  <si>
    <t>1.</t>
  </si>
  <si>
    <t>Este arquivo digital pertence a Cloud Excel, e por meio desta, é revendida para terceiros.</t>
  </si>
  <si>
    <t>2.</t>
  </si>
  <si>
    <t>Você não está autorizado a copiar, burlar ou revender qualquer conteúdo que se faz presente neste arquivo digital.</t>
  </si>
  <si>
    <t>3.</t>
  </si>
  <si>
    <t>Ao comprar o arquivo digital, você não terá direito de contestar a compra, a não ser que prove que nosso arquivo está com graves problemas ou que sua compra foi feita por terceiros em seu nome.</t>
  </si>
  <si>
    <t>4.</t>
  </si>
  <si>
    <t>Você terá direito a apoio e auxílio no uso do arquivo, por meio de nosso site (chat disponível para uso 24 horas por dia).</t>
  </si>
  <si>
    <t>5.</t>
  </si>
  <si>
    <t>Recomendamos que você tenha uma experiência básica no aplicativo Excel para utilizar nossos produtos, porém não é obrigatório.</t>
  </si>
  <si>
    <t>6.</t>
  </si>
  <si>
    <t>Você não está autorizado a apagar, mover ou modificar a planilha "Cloud Excel".</t>
  </si>
  <si>
    <t xml:space="preserve">© </t>
  </si>
  <si>
    <t>Cloud Excel, 2026</t>
  </si>
  <si>
    <t>Faturamento (+ Estimado)</t>
  </si>
  <si>
    <t>7% (estimativa)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</si>
</sst>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\ * #,##0.00_-;\-&quot;R$&quot;\ * #,##0.00_-;_-&quot;R$&quot;\ * &quot;-&quot;??_-;_-@_-"/>
    <numFmt numFmtId="164" formatCode="&quot;R$&quot;\ #,##0.0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0"/>
      <color rgb="FF434343"/>
      <name val="Arial"/>
      <family val="2"/>
    </font>
    <font>
      <b/>
      <sz val="14"/>
      <color rgb="FFFFFFFF"/>
      <name val="Arial"/>
      <family val="2"/>
    </font>
    <font>
      <b/>
      <sz val="13"/>
      <color theme="0"/>
      <name val="Arial"/>
      <family val="2"/>
    </font>
    <font>
      <sz val="28"/>
      <color theme="0"/>
      <name val="Arial"/>
      <family val="2"/>
    </font>
    <font>
      <b/>
      <sz val="28"/>
      <color theme="0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11"/>
      <color rgb="FFCFE2F3"/>
      <name val="Arial"/>
      <family val="2"/>
    </font>
    <font>
      <sz val="11"/>
      <color rgb="FFCFE2F3"/>
      <name val="Arial"/>
      <family val="2"/>
    </font>
    <font>
      <sz val="9"/>
      <color rgb="FF434343"/>
      <name val="Arial"/>
      <family val="2"/>
    </font>
    <font>
      <sz val="14"/>
      <color rgb="FFFFFFFF"/>
      <name val="Arial"/>
      <family val="2"/>
    </font>
    <font>
      <b/>
      <sz val="10"/>
      <color theme="0"/>
      <name val="Arial"/>
      <family val="2"/>
    </font>
    <font>
      <sz val="10"/>
      <color rgb="FF6FA8DC"/>
      <name val="Arial"/>
      <family val="2"/>
    </font>
    <font>
      <sz val="11"/>
      <color rgb="FF2D3538"/>
      <name val="Arial"/>
      <family val="2"/>
    </font>
    <font>
      <sz val="14"/>
      <color rgb="FF2D3538"/>
      <name val="Arial"/>
      <family val="2"/>
    </font>
    <font>
      <b/>
      <sz val="18"/>
      <color rgb="FFFFFFFF"/>
      <name val="Arial"/>
      <family val="2"/>
    </font>
    <font>
      <sz val="10"/>
      <color rgb="FF434343"/>
      <name val="Arial"/>
      <family val="2"/>
    </font>
    <font>
      <b/>
      <sz val="11"/>
      <color rgb="FF434343"/>
      <name val="Arial"/>
      <family val="2"/>
    </font>
    <font>
      <b/>
      <sz val="14"/>
      <color rgb="FF2D3538"/>
      <name val="Arial"/>
      <family val="2"/>
    </font>
    <font>
      <sz val="18"/>
      <color rgb="FFFFFFFF"/>
      <name val="Arial"/>
      <family val="2"/>
    </font>
    <font>
      <sz val="11"/>
      <color rgb="FFFFFFFF"/>
      <name val="Arial"/>
      <family val="2"/>
    </font>
    <font>
      <sz val="11"/>
      <color theme="1"/>
      <name val="Arial"/>
      <family val="2"/>
    </font>
    <font>
      <sz val="8"/>
      <color rgb="FF6FA8DC"/>
      <name val="Arial"/>
      <family val="2"/>
    </font>
    <font>
      <sz val="11"/>
      <color rgb="FF434343"/>
      <name val="Arial"/>
      <family val="2"/>
    </font>
    <font>
      <u/>
      <sz val="9"/>
      <color rgb="FF666666"/>
      <name val="Arial"/>
      <family val="2"/>
    </font>
    <font>
      <b/>
      <sz val="20"/>
      <color rgb="FFFFFFFF"/>
      <name val="Arial"/>
      <family val="2"/>
    </font>
    <font>
      <b/>
      <sz val="15"/>
      <color theme="1"/>
      <name val="Calibri"/>
      <family val="2"/>
      <scheme val="minor"/>
    </font>
    <font>
      <b/>
      <i/>
      <sz val="11"/>
      <color theme="0"/>
      <name val="Arial"/>
      <family val="2"/>
    </font>
    <font>
      <b/>
      <sz val="12"/>
      <color rgb="FFFFFFFF"/>
      <name val="Arial"/>
      <family val="2"/>
    </font>
    <font>
      <b/>
      <i/>
      <sz val="11"/>
      <color rgb="FFFFFFFF"/>
      <name val="Arial"/>
      <family val="2"/>
    </font>
    <font>
      <b/>
      <sz val="15"/>
      <color theme="1"/>
      <name val="Arial"/>
      <family val="2"/>
    </font>
    <font>
      <sz val="11"/>
      <color theme="1"/>
      <name val="Abad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theme="2" tint="-0.749992370372631"/>
        <bgColor rgb="FF9D1919"/>
      </patternFill>
    </fill>
    <fill>
      <patternFill patternType="solid">
        <fgColor rgb="FF666666"/>
        <bgColor rgb="FFC00000"/>
      </patternFill>
    </fill>
    <fill>
      <patternFill patternType="solid">
        <fgColor rgb="FF666666"/>
        <bgColor rgb="FF245831"/>
      </patternFill>
    </fill>
    <fill>
      <patternFill patternType="solid">
        <fgColor theme="2" tint="-0.749992370372631"/>
        <bgColor rgb="FF245831"/>
      </patternFill>
    </fill>
    <fill>
      <patternFill patternType="solid">
        <fgColor rgb="FF0D0D0D"/>
        <bgColor rgb="FF245831"/>
      </patternFill>
    </fill>
    <fill>
      <patternFill patternType="solid">
        <fgColor rgb="FF666666"/>
        <bgColor rgb="FFFFFFFF"/>
      </patternFill>
    </fill>
    <fill>
      <patternFill patternType="solid">
        <fgColor rgb="FF666666"/>
        <bgColor rgb="FF3969AD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6" tint="-0.499984740745262"/>
        <bgColor rgb="FF245831"/>
      </patternFill>
    </fill>
    <fill>
      <patternFill patternType="solid">
        <fgColor theme="6" tint="-0.249977111117893"/>
        <bgColor rgb="FF245831"/>
      </patternFill>
    </fill>
  </fills>
  <borders count="11">
    <border>
      <left/>
      <right/>
      <top/>
      <bottom/>
      <diagonal/>
    </border>
    <border>
      <left/>
      <right/>
      <top style="thick">
        <color rgb="FFEFEFEF"/>
      </top>
      <bottom style="thick">
        <color rgb="FFEFEFEF"/>
      </bottom>
      <diagonal/>
    </border>
    <border>
      <left/>
      <right/>
      <top/>
      <bottom style="thick">
        <color rgb="FFEFEFEF"/>
      </bottom>
      <diagonal/>
    </border>
    <border>
      <left/>
      <right/>
      <top style="thick">
        <color rgb="FFEFEFEF"/>
      </top>
      <bottom/>
      <diagonal/>
    </border>
    <border>
      <left/>
      <right/>
      <top/>
      <bottom style="thin">
        <color rgb="FFB5A781"/>
      </bottom>
      <diagonal/>
    </border>
    <border>
      <left style="thick">
        <color rgb="FFEFEFEF"/>
      </left>
      <right/>
      <top style="thick">
        <color rgb="FFEFEFEF"/>
      </top>
      <bottom style="thick">
        <color rgb="FFEFEFEF"/>
      </bottom>
      <diagonal/>
    </border>
    <border>
      <left style="thick">
        <color rgb="FFD9D9D9"/>
      </left>
      <right/>
      <top style="thick">
        <color rgb="FFD9D9D9"/>
      </top>
      <bottom style="thick">
        <color rgb="FFD9D9D9"/>
      </bottom>
      <diagonal/>
    </border>
    <border>
      <left/>
      <right style="thick">
        <color rgb="FFD9D9D9"/>
      </right>
      <top style="thick">
        <color rgb="FFD9D9D9"/>
      </top>
      <bottom style="thick">
        <color rgb="FFD9D9D9"/>
      </bottom>
      <diagonal/>
    </border>
    <border>
      <left style="thick">
        <color rgb="FFD9D9D9"/>
      </left>
      <right style="thick">
        <color rgb="FFD9D9D9"/>
      </right>
      <top style="thick">
        <color rgb="FFD9D9D9"/>
      </top>
      <bottom style="thick">
        <color rgb="FFD9D9D9"/>
      </bottom>
      <diagonal/>
    </border>
    <border>
      <left style="thick">
        <color rgb="FFD9D9D9"/>
      </left>
      <right style="thick">
        <color rgb="FFD9D9D9"/>
      </right>
      <top style="thick">
        <color rgb="FFD9D9D9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vertical="center" wrapText="1"/>
    </xf>
    <xf numFmtId="44" fontId="4" fillId="2" borderId="1" xfId="1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44" fontId="4" fillId="2" borderId="3" xfId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3" borderId="1" xfId="0" applyFont="1" applyFill="1" applyBorder="1" applyAlignment="1">
      <alignment vertical="center"/>
    </xf>
    <xf numFmtId="0" fontId="17" fillId="3" borderId="2" xfId="0" applyFont="1" applyFill="1" applyBorder="1" applyAlignment="1">
      <alignment vertical="center"/>
    </xf>
    <xf numFmtId="0" fontId="17" fillId="3" borderId="2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/>
    </xf>
    <xf numFmtId="14" fontId="21" fillId="2" borderId="1" xfId="0" applyNumberFormat="1" applyFont="1" applyFill="1" applyBorder="1" applyAlignment="1">
      <alignment horizontal="left" vertical="center"/>
    </xf>
    <xf numFmtId="17" fontId="21" fillId="2" borderId="1" xfId="0" applyNumberFormat="1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17" fontId="21" fillId="2" borderId="3" xfId="0" applyNumberFormat="1" applyFont="1" applyFill="1" applyBorder="1" applyAlignment="1">
      <alignment horizontal="left" vertical="center"/>
    </xf>
    <xf numFmtId="0" fontId="22" fillId="3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vertical="center"/>
    </xf>
    <xf numFmtId="0" fontId="23" fillId="3" borderId="5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vertical="center"/>
    </xf>
    <xf numFmtId="0" fontId="25" fillId="3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right" vertical="center"/>
    </xf>
    <xf numFmtId="0" fontId="27" fillId="4" borderId="8" xfId="0" applyFont="1" applyFill="1" applyBorder="1" applyAlignment="1">
      <alignment vertical="center"/>
    </xf>
    <xf numFmtId="0" fontId="21" fillId="4" borderId="8" xfId="0" applyFont="1" applyFill="1" applyBorder="1" applyAlignment="1">
      <alignment vertical="center"/>
    </xf>
    <xf numFmtId="0" fontId="27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/>
    </xf>
    <xf numFmtId="0" fontId="20" fillId="4" borderId="7" xfId="0" applyFont="1" applyFill="1" applyBorder="1" applyAlignment="1">
      <alignment vertical="center"/>
    </xf>
    <xf numFmtId="0" fontId="28" fillId="4" borderId="8" xfId="0" applyFont="1" applyFill="1" applyBorder="1" applyAlignment="1">
      <alignment horizontal="right" vertical="top"/>
    </xf>
    <xf numFmtId="0" fontId="27" fillId="4" borderId="7" xfId="0" applyFont="1" applyFill="1" applyBorder="1" applyAlignment="1">
      <alignment vertical="center"/>
    </xf>
    <xf numFmtId="0" fontId="27" fillId="4" borderId="9" xfId="0" applyFont="1" applyFill="1" applyBorder="1" applyAlignment="1">
      <alignment vertical="center"/>
    </xf>
    <xf numFmtId="0" fontId="10" fillId="6" borderId="0" xfId="0" applyFont="1" applyFill="1"/>
    <xf numFmtId="0" fontId="11" fillId="6" borderId="0" xfId="0" applyFont="1" applyFill="1" applyAlignment="1">
      <alignment vertical="center"/>
    </xf>
    <xf numFmtId="0" fontId="12" fillId="6" borderId="0" xfId="0" applyFont="1" applyFill="1" applyAlignment="1">
      <alignment vertical="center"/>
    </xf>
    <xf numFmtId="165" fontId="5" fillId="6" borderId="0" xfId="0" applyNumberFormat="1" applyFont="1" applyFill="1" applyAlignment="1">
      <alignment vertical="top"/>
    </xf>
    <xf numFmtId="0" fontId="14" fillId="6" borderId="0" xfId="0" applyFont="1" applyFill="1" applyAlignment="1">
      <alignment horizontal="left" vertical="top"/>
    </xf>
    <xf numFmtId="0" fontId="12" fillId="6" borderId="0" xfId="0" applyFont="1" applyFill="1" applyAlignment="1">
      <alignment vertical="top"/>
    </xf>
    <xf numFmtId="0" fontId="14" fillId="6" borderId="4" xfId="0" applyFont="1" applyFill="1" applyBorder="1" applyAlignment="1">
      <alignment horizontal="left" vertical="top"/>
    </xf>
    <xf numFmtId="0" fontId="15" fillId="6" borderId="4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vertical="center"/>
    </xf>
    <xf numFmtId="0" fontId="5" fillId="7" borderId="2" xfId="0" applyFont="1" applyFill="1" applyBorder="1" applyAlignment="1">
      <alignment horizontal="center" vertical="center"/>
    </xf>
    <xf numFmtId="164" fontId="10" fillId="7" borderId="2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vertical="center"/>
    </xf>
    <xf numFmtId="0" fontId="14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164" fontId="10" fillId="8" borderId="1" xfId="0" applyNumberFormat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vertical="center"/>
    </xf>
    <xf numFmtId="0" fontId="14" fillId="8" borderId="3" xfId="0" applyFont="1" applyFill="1" applyBorder="1" applyAlignment="1">
      <alignment vertical="center"/>
    </xf>
    <xf numFmtId="0" fontId="5" fillId="8" borderId="3" xfId="0" applyFont="1" applyFill="1" applyBorder="1" applyAlignment="1">
      <alignment vertical="center"/>
    </xf>
    <xf numFmtId="164" fontId="10" fillId="8" borderId="3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vertical="center"/>
    </xf>
    <xf numFmtId="0" fontId="20" fillId="4" borderId="7" xfId="0" applyFont="1" applyFill="1" applyBorder="1" applyAlignment="1">
      <alignment horizontal="left" vertical="center"/>
    </xf>
    <xf numFmtId="44" fontId="5" fillId="8" borderId="3" xfId="1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 wrapText="1"/>
    </xf>
    <xf numFmtId="0" fontId="23" fillId="11" borderId="1" xfId="0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vertical="center"/>
    </xf>
    <xf numFmtId="0" fontId="24" fillId="11" borderId="1" xfId="0" applyFont="1" applyFill="1" applyBorder="1" applyAlignment="1">
      <alignment vertical="center"/>
    </xf>
    <xf numFmtId="0" fontId="23" fillId="11" borderId="1" xfId="0" applyFont="1" applyFill="1" applyBorder="1" applyAlignment="1">
      <alignment vertical="center"/>
    </xf>
    <xf numFmtId="0" fontId="18" fillId="3" borderId="3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44" fontId="5" fillId="8" borderId="1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12" borderId="1" xfId="0" applyFont="1" applyFill="1" applyBorder="1" applyAlignment="1">
      <alignment horizontal="center" vertical="center" wrapText="1"/>
    </xf>
    <xf numFmtId="44" fontId="4" fillId="2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44" fontId="4" fillId="2" borderId="0" xfId="1" applyFont="1" applyFill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22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 vertical="center"/>
    </xf>
    <xf numFmtId="0" fontId="29" fillId="9" borderId="1" xfId="0" applyFont="1" applyFill="1" applyBorder="1" applyAlignment="1">
      <alignment horizontal="center" vertical="center"/>
    </xf>
    <xf numFmtId="0" fontId="25" fillId="3" borderId="0" xfId="0" applyFont="1" applyFill="1" applyAlignment="1">
      <alignment vertical="center"/>
    </xf>
    <xf numFmtId="0" fontId="25" fillId="3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vertical="center"/>
    </xf>
    <xf numFmtId="0" fontId="23" fillId="3" borderId="0" xfId="0" applyFont="1" applyFill="1" applyAlignment="1">
      <alignment horizontal="center" vertical="center"/>
    </xf>
    <xf numFmtId="14" fontId="21" fillId="2" borderId="1" xfId="0" applyNumberFormat="1" applyFont="1" applyFill="1" applyBorder="1" applyAlignment="1">
      <alignment horizontal="center" vertical="center"/>
    </xf>
    <xf numFmtId="14" fontId="21" fillId="2" borderId="3" xfId="0" applyNumberFormat="1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164" fontId="5" fillId="7" borderId="2" xfId="0" applyNumberFormat="1" applyFont="1" applyFill="1" applyBorder="1" applyAlignment="1">
      <alignment horizontal="center" vertical="center"/>
    </xf>
    <xf numFmtId="17" fontId="21" fillId="2" borderId="1" xfId="0" applyNumberFormat="1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32" fillId="14" borderId="2" xfId="0" applyFont="1" applyFill="1" applyBorder="1" applyAlignment="1">
      <alignment vertical="center"/>
    </xf>
    <xf numFmtId="44" fontId="21" fillId="2" borderId="3" xfId="1" applyFont="1" applyFill="1" applyBorder="1" applyAlignment="1">
      <alignment horizontal="left" vertical="center"/>
    </xf>
    <xf numFmtId="14" fontId="21" fillId="2" borderId="1" xfId="0" applyNumberFormat="1" applyFont="1" applyFill="1" applyBorder="1" applyAlignment="1">
      <alignment horizontal="left" vertical="center" wrapText="1"/>
    </xf>
    <xf numFmtId="44" fontId="21" fillId="2" borderId="1" xfId="0" applyNumberFormat="1" applyFont="1" applyFill="1" applyBorder="1" applyAlignment="1">
      <alignment horizontal="center" vertical="center"/>
    </xf>
    <xf numFmtId="10" fontId="21" fillId="2" borderId="1" xfId="0" applyNumberFormat="1" applyFont="1" applyFill="1" applyBorder="1" applyAlignment="1">
      <alignment horizontal="center" vertical="center"/>
    </xf>
    <xf numFmtId="44" fontId="21" fillId="2" borderId="1" xfId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/>
    </xf>
    <xf numFmtId="10" fontId="21" fillId="2" borderId="2" xfId="0" applyNumberFormat="1" applyFont="1" applyFill="1" applyBorder="1" applyAlignment="1">
      <alignment horizontal="center" vertical="center"/>
    </xf>
    <xf numFmtId="44" fontId="21" fillId="2" borderId="2" xfId="1" applyFont="1" applyFill="1" applyBorder="1" applyAlignment="1">
      <alignment horizontal="center" vertical="center"/>
    </xf>
    <xf numFmtId="0" fontId="33" fillId="11" borderId="1" xfId="0" applyFont="1" applyFill="1" applyBorder="1" applyAlignment="1">
      <alignment vertical="center"/>
    </xf>
    <xf numFmtId="164" fontId="5" fillId="8" borderId="3" xfId="1" applyNumberFormat="1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left" vertical="center"/>
    </xf>
    <xf numFmtId="44" fontId="21" fillId="2" borderId="1" xfId="1" applyFont="1" applyFill="1" applyBorder="1" applyAlignment="1">
      <alignment horizontal="left" vertical="center"/>
    </xf>
    <xf numFmtId="10" fontId="21" fillId="2" borderId="2" xfId="1" applyNumberFormat="1" applyFont="1" applyFill="1" applyBorder="1" applyAlignment="1">
      <alignment horizontal="center" vertical="center"/>
    </xf>
    <xf numFmtId="0" fontId="34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9" fontId="21" fillId="2" borderId="2" xfId="3" applyNumberFormat="1" applyFont="1" applyFill="1" applyBorder="1" applyAlignment="1">
      <alignment horizontal="center" vertical="center"/>
    </xf>
    <xf numFmtId="10" fontId="21" fillId="2" borderId="2" xfId="3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164" fontId="31" fillId="6" borderId="0" xfId="0" applyNumberFormat="1" applyFont="1" applyFill="1" applyAlignment="1">
      <alignment horizontal="left" vertical="center" wrapText="1"/>
    </xf>
    <xf numFmtId="164" fontId="31" fillId="6" borderId="4" xfId="0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164" fontId="9" fillId="6" borderId="0" xfId="0" applyNumberFormat="1" applyFont="1" applyFill="1" applyAlignment="1">
      <alignment horizontal="left" vertical="center" wrapText="1"/>
    </xf>
    <xf numFmtId="164" fontId="9" fillId="6" borderId="4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9" fillId="13" borderId="3" xfId="0" applyFont="1" applyFill="1" applyBorder="1" applyAlignment="1">
      <alignment horizontal="center" vertical="center"/>
    </xf>
    <xf numFmtId="0" fontId="29" fillId="6" borderId="0" xfId="0" applyFont="1" applyFill="1" applyAlignment="1">
      <alignment horizontal="center" vertical="center"/>
    </xf>
    <xf numFmtId="0" fontId="35" fillId="0" borderId="0" xfId="0" applyFont="1" applyAlignment="1" applyProtection="1">
      <alignment horizontal="left" vertical="center" wrapText="1"/>
      <protection hidden="1"/>
    </xf>
  </cellXfs>
  <cellStyles count="4">
    <cellStyle name="Moeda" xfId="1" builtinId="4"/>
    <cellStyle name="Moeda 2" xfId="2" xr:uid="{E8FB38D9-537B-4AB1-A901-CA0217883613}"/>
    <cellStyle name="Normal" xfId="0" builtinId="0"/>
    <cellStyle name="Porcentagem" xfId="3" builtinId="5"/>
  </cellStyles>
  <dxfs count="283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border outline="0">
        <top style="thick">
          <color rgb="FFEFEFEF"/>
        </top>
      </border>
    </dxf>
    <dxf>
      <border outline="0"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family val="2"/>
        <scheme val="none"/>
      </font>
      <fill>
        <patternFill patternType="solid">
          <fgColor rgb="FFFFFFFF"/>
          <bgColor rgb="FF666666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border outline="0">
        <top style="thick">
          <color rgb="FFEFEFEF"/>
        </top>
      </border>
    </dxf>
    <dxf>
      <border outline="0"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general" vertical="center" textRotation="0" wrapText="1" indent="0" justifyLastLine="0" shrinkToFit="0" readingOrder="0"/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0"/>
        <name val="Arial"/>
        <family val="2"/>
        <scheme val="none"/>
      </font>
      <fill>
        <patternFill patternType="solid">
          <fgColor rgb="FFFFFFFF"/>
          <bgColor rgb="FF666666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border outline="0">
        <top style="thick">
          <color rgb="FFEFEFEF"/>
        </top>
      </border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rgb="FF245831"/>
          <bgColor theme="6" tint="-0.249977111117893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rgb="FFD9D2E9"/>
          <bgColor rgb="FFD9D2E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ck">
          <color rgb="FFD9D9D9"/>
        </right>
        <top style="thick">
          <color rgb="FFD9D9D9"/>
        </top>
        <bottom style="thick">
          <color rgb="FFD9D9D9"/>
        </bottom>
        <vertical/>
        <horizontal/>
      </border>
    </dxf>
    <dxf>
      <border outline="0">
        <top style="thick">
          <color rgb="FFEFEFE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245831"/>
          <bgColor rgb="FF666666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  <border diagonalUp="0" diagonalDown="0">
        <left style="thick">
          <color rgb="FFD9D9D9"/>
        </left>
        <right style="thick">
          <color rgb="FFD9D9D9"/>
        </right>
        <top style="thick">
          <color rgb="FFD9D9D9"/>
        </top>
        <bottom style="thick">
          <color rgb="FFD9D9D9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ck">
          <color rgb="FFD9D9D9"/>
        </right>
        <top style="thick">
          <color rgb="FFD9D9D9"/>
        </top>
        <bottom style="thick">
          <color rgb="FFD9D9D9"/>
        </bottom>
        <vertical/>
        <horizontal/>
      </border>
    </dxf>
    <dxf>
      <border outline="0"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245831"/>
          <bgColor rgb="FF666666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ill>
        <patternFill patternType="solid">
          <fgColor rgb="FF9FC5E8"/>
          <bgColor rgb="FF9FC5E8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34" formatCode="_-&quot;R$&quot;\ * #,##0.00_-;\-&quot;R$&quot;\ * #,##0.00_-;_-&quot;R$&quot;\ * &quot;-&quot;??_-;_-@_-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245831"/>
          <bgColor rgb="FF666666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/>
        <vertical/>
        <horizontal/>
      </border>
    </dxf>
    <dxf>
      <border outline="0">
        <top style="thick">
          <color rgb="FFEFEFEF"/>
        </top>
      </border>
    </dxf>
    <dxf>
      <border outline="0">
        <top style="thick">
          <color rgb="FFEFEFEF"/>
        </top>
        <bottom style="thick">
          <color rgb="FFEFEFEF"/>
        </bottom>
      </border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245831"/>
          <bgColor rgb="FF666666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border outline="0">
        <top style="thick">
          <color rgb="FFEFEFEF"/>
        </top>
      </border>
    </dxf>
    <dxf>
      <border outline="0">
        <top style="thick">
          <color rgb="FFEFEFEF"/>
        </top>
        <bottom style="thick">
          <color rgb="FFEFEFEF"/>
        </bottom>
      </border>
    </dxf>
    <dxf>
      <border outline="0">
        <bottom style="thick">
          <color rgb="FFEFEFEF"/>
        </bottom>
      </border>
    </dxf>
    <dxf>
      <font>
        <b/>
        <strike val="0"/>
        <outline val="0"/>
        <shadow val="0"/>
        <u val="none"/>
        <vertAlign val="baseline"/>
        <sz val="14"/>
        <name val="Arial"/>
        <family val="2"/>
        <scheme val="none"/>
      </font>
      <fill>
        <patternFill patternType="solid">
          <fgColor rgb="FF245831"/>
          <bgColor rgb="FF666666"/>
        </patternFill>
      </fill>
      <alignment horizont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ck">
          <color rgb="FFEFEFE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34343"/>
        <name val="Arial"/>
        <family val="2"/>
        <scheme val="none"/>
      </font>
      <fill>
        <patternFill patternType="solid">
          <fgColor rgb="FFD9D9D9"/>
          <bgColor rgb="FFD9D9D9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/>
        <top style="thick">
          <color rgb="FFEFEFEF"/>
        </top>
        <bottom style="thick">
          <color rgb="FFEFEFEF"/>
        </bottom>
        <vertical/>
        <horizontal/>
      </border>
    </dxf>
    <dxf>
      <border outline="0">
        <top style="thick">
          <color rgb="FFEFEFEF"/>
        </top>
        <bottom style="thick">
          <color rgb="FFEFEFEF"/>
        </bottom>
      </border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245831"/>
          <bgColor rgb="FF666666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64" formatCode="&quot;R$&quot;\ 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ck">
          <color rgb="FFEFEFEF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22" formatCode="mmm/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434343"/>
        <name val="Arial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ck">
          <color rgb="FFEFEFEF"/>
        </top>
        <bottom/>
      </border>
    </dxf>
    <dxf>
      <border outline="0">
        <top style="thick">
          <color rgb="FFEFEFEF"/>
        </top>
      </border>
    </dxf>
    <dxf>
      <border outline="0">
        <top style="thick">
          <color rgb="FFEFEFEF"/>
        </top>
        <bottom style="thick">
          <color rgb="FFEFEFEF"/>
        </bottom>
      </border>
    </dxf>
    <dxf>
      <border outline="0">
        <bottom style="thick">
          <color rgb="FFEFEFE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245831"/>
          <bgColor rgb="FF666666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ont>
        <color rgb="FF7F7F7F"/>
      </font>
      <fill>
        <patternFill patternType="solid">
          <fgColor rgb="FFF9F9F9"/>
          <bgColor rgb="FFF9F9F9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5700"/>
      </font>
      <fill>
        <patternFill patternType="solid">
          <fgColor rgb="FFFFEB9C"/>
          <bgColor rgb="FFFFEB9C"/>
        </patternFill>
      </fill>
    </dxf>
    <dxf>
      <fill>
        <patternFill patternType="solid">
          <fgColor rgb="FFB4A7D6"/>
          <bgColor rgb="FFB4A7D6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D9D2E9"/>
          <bgColor rgb="FFD9D2E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8E7CC3"/>
          <bgColor rgb="FF8E7CC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93C47D"/>
          <bgColor rgb="FF93C47D"/>
        </patternFill>
      </fill>
    </dxf>
    <dxf>
      <fill>
        <patternFill patternType="solid">
          <fgColor rgb="FF6FA8DC"/>
          <bgColor rgb="FF6FA8DC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B6D7A8"/>
          <bgColor rgb="FFB6D7A8"/>
        </patternFill>
      </fill>
    </dxf>
    <dxf>
      <fill>
        <patternFill patternType="solid">
          <fgColor rgb="FF9FC5E8"/>
          <bgColor rgb="FF9FC5E8"/>
        </patternFill>
      </fill>
    </dxf>
    <dxf>
      <fill>
        <patternFill patternType="solid">
          <fgColor rgb="FFD9D2E9"/>
          <bgColor rgb="FFD9D2E9"/>
        </patternFill>
      </fill>
    </dxf>
    <dxf>
      <font>
        <color theme="0"/>
        <name val="Abadi"/>
        <family val="2"/>
        <scheme val="none"/>
      </font>
      <fill>
        <patternFill patternType="solid">
          <fgColor auto="1"/>
          <bgColor rgb="FFC00000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1" defaultTableStyle="TableStyleMedium2" defaultPivotStyle="PivotStyleLight16">
    <tableStyle name="Estilo de Segmentação de Dados 1" pivot="0" table="0" count="3" xr9:uid="{B564D81E-F242-43F1-B2AD-E9D072DC24D6}">
      <tableStyleElement type="wholeTable" dxfId="282"/>
    </tableStyle>
  </tableStyles>
  <colors>
    <mruColors>
      <color rgb="FF666666"/>
      <color rgb="FFEA6B14"/>
      <color rgb="FF0D0D0D"/>
      <color rgb="FF293133"/>
      <color rgb="FF1D222C"/>
      <color rgb="FF129D8E"/>
      <color rgb="FF171821"/>
      <color rgb="FF17180B"/>
    </mruColors>
  </colors>
  <extLst>
    <ext xmlns:x14="http://schemas.microsoft.com/office/spreadsheetml/2009/9/main" uri="{46F421CA-312F-682f-3DD2-61675219B42D}">
      <x14:dxfs count="2">
        <dxf>
          <border>
            <left style="thin">
              <color theme="0"/>
            </left>
            <right style="thin">
              <color theme="0"/>
            </right>
            <top style="thin">
              <color theme="0"/>
            </top>
            <bottom style="thin">
              <color theme="0"/>
            </bottom>
          </border>
        </dxf>
        <dxf>
          <fill>
            <gradientFill degree="90">
              <stop position="0">
                <color theme="4" tint="-0.49803155613879818"/>
              </stop>
              <stop position="1">
                <color rgb="FFC00000"/>
              </stop>
            </gradientFill>
          </fill>
          <border diagonalUp="0" diagonalDown="1">
            <left style="thin">
              <color theme="0"/>
            </left>
            <right style="thin">
              <color theme="0"/>
            </right>
            <top style="thin">
              <color theme="0"/>
            </top>
            <bottom style="thin">
              <color theme="0"/>
            </bottom>
            <diagonal style="thin">
              <color theme="0"/>
            </diagonal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Estilo de Segmentação de Dados 1">
        <x14:slicerStyle name="Estilo de Segmentação de Dados 1">
          <x14:slicerStyleElements>
            <x14:slicerStyleElement type="selectedItemWithData" dxfId="1"/>
            <x14:slicerStyleElement type="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microsoft.com/office/2007/relationships/slicerCache" Target="slicerCaches/slicerCache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microsoft.com/office/2011/relationships/chartColorStyle" Target="colors4.xml"/><Relationship Id="rId1" Type="http://schemas.microsoft.com/office/2011/relationships/chartStyle" Target="style4.xm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11.png"/><Relationship Id="rId2" Type="http://schemas.microsoft.com/office/2011/relationships/chartColorStyle" Target="colors5.xml"/><Relationship Id="rId1" Type="http://schemas.microsoft.com/office/2011/relationships/chartStyle" Target="style5.xml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2196704"/>
        <c:axId val="1262432720"/>
      </c:lineChart>
      <c:catAx>
        <c:axId val="13521967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62432720"/>
        <c:crosses val="autoZero"/>
        <c:auto val="1"/>
        <c:lblAlgn val="ctr"/>
        <c:lblOffset val="100"/>
        <c:noMultiLvlLbl val="0"/>
      </c:catAx>
      <c:valAx>
        <c:axId val="1262432720"/>
        <c:scaling>
          <c:orientation val="minMax"/>
        </c:scaling>
        <c:delete val="1"/>
        <c:axPos val="l"/>
        <c:numFmt formatCode="_(&quot;R$&quot;* #,##0.00_);_(&quot;R$&quot;* \(#,##0.00\);_(&quot;R$&quot;* &quot;-&quot;??_);_(@_)" sourceLinked="1"/>
        <c:majorTickMark val="none"/>
        <c:minorTickMark val="none"/>
        <c:tickLblPos val="nextTo"/>
        <c:crossAx val="135219670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pt-BR">
                <a:solidFill>
                  <a:schemeClr val="bg1"/>
                </a:solidFill>
              </a:rPr>
              <a:t>Serviços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97568"/>
        <c:axId val="1311259664"/>
      </c:barChart>
      <c:catAx>
        <c:axId val="1303397568"/>
        <c:scaling>
          <c:orientation val="minMax"/>
        </c:scaling>
        <c:delete val="1"/>
        <c:axPos val="b"/>
        <c:majorTickMark val="none"/>
        <c:minorTickMark val="none"/>
        <c:tickLblPos val="nextTo"/>
        <c:crossAx val="1311259664"/>
        <c:crosses val="autoZero"/>
        <c:auto val="1"/>
        <c:lblAlgn val="ctr"/>
        <c:lblOffset val="100"/>
        <c:noMultiLvlLbl val="0"/>
      </c:catAx>
      <c:valAx>
        <c:axId val="1311259664"/>
        <c:scaling>
          <c:orientation val="minMax"/>
        </c:scaling>
        <c:delete val="1"/>
        <c:axPos val="l"/>
        <c:numFmt formatCode="_(&quot;R$&quot;* #,##0.00_);_(&quot;R$&quot;* \(#,##0.00\);_(&quot;R$&quot;* &quot;-&quot;??_);_(@_)" sourceLinked="1"/>
        <c:majorTickMark val="none"/>
        <c:minorTickMark val="none"/>
        <c:tickLblPos val="nextTo"/>
        <c:crossAx val="1303397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>
                <a:solidFill>
                  <a:schemeClr val="bg1"/>
                </a:solidFill>
              </a:rPr>
              <a:t>Despesas</a:t>
            </a:r>
          </a:p>
        </c:rich>
      </c:tx>
      <c:layout>
        <c:manualLayout>
          <c:xMode val="edge"/>
          <c:yMode val="edge"/>
          <c:x val="0.33548564175669798"/>
          <c:y val="0.467592592592592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doughnutChart>
        <c:varyColors val="1"/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[Barbeiro.xlsx]Caixa-Dinamica!Tabela dinâmica1</c:name>
    <c:fmtId val="5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blipFill>
            <a:blip xmlns:r="http://schemas.openxmlformats.org/officeDocument/2006/relationships" r:embed="rId3"/>
            <a:stretch>
              <a:fillRect/>
            </a:stretch>
          </a:blipFill>
          <a:ln w="12700">
            <a:noFill/>
          </a:ln>
          <a:effectLst/>
          <a:sp3d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blipFill>
            <a:blip xmlns:r="http://schemas.openxmlformats.org/officeDocument/2006/relationships" r:embed="rId4"/>
            <a:stretch>
              <a:fillRect/>
            </a:stretch>
          </a:blipFill>
          <a:ln w="12700">
            <a:noFill/>
          </a:ln>
          <a:effectLst/>
          <a:sp3d>
            <a:contourClr>
              <a:schemeClr val="accent1">
                <a:lumMod val="50000"/>
              </a:schemeClr>
            </a:contourClr>
          </a:sp3d>
        </c:spPr>
        <c:dLbl>
          <c:idx val="0"/>
          <c:layout>
            <c:manualLayout>
              <c:x val="0.26301449783958053"/>
              <c:y val="0.14263534485575194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8610941738132312"/>
                  <c:h val="0.16934993084370678"/>
                </c:manualLayout>
              </c15:layout>
            </c:ext>
          </c:extLst>
        </c:dLbl>
      </c:pivotFmt>
      <c:pivotFmt>
        <c:idx val="9"/>
        <c:spPr>
          <a:blipFill>
            <a:blip xmlns:r="http://schemas.openxmlformats.org/officeDocument/2006/relationships" r:embed="rId5"/>
            <a:stretch>
              <a:fillRect/>
            </a:stretch>
          </a:blipFill>
          <a:ln w="12700">
            <a:noFill/>
          </a:ln>
          <a:effectLst/>
          <a:sp3d>
            <a:contourClr>
              <a:schemeClr val="accent1">
                <a:lumMod val="50000"/>
              </a:schemeClr>
            </a:contourClr>
          </a:sp3d>
        </c:spPr>
        <c:dLbl>
          <c:idx val="0"/>
          <c:layout>
            <c:manualLayout>
              <c:x val="0.14421175765285599"/>
              <c:y val="-0.1331538536935995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30096549908977255"/>
                  <c:h val="0.16934993084370678"/>
                </c:manualLayout>
              </c15:layout>
            </c:ext>
          </c:extLst>
        </c:dLbl>
      </c:pivotFmt>
      <c:pivotFmt>
        <c:idx val="10"/>
        <c:spPr>
          <a:blipFill>
            <a:blip xmlns:r="http://schemas.openxmlformats.org/officeDocument/2006/relationships" r:embed="rId6"/>
            <a:stretch>
              <a:fillRect/>
            </a:stretch>
          </a:blipFill>
          <a:ln w="12700">
            <a:noFill/>
          </a:ln>
          <a:effectLst/>
          <a:sp3d>
            <a:contourClr>
              <a:schemeClr val="accent1">
                <a:lumMod val="50000"/>
              </a:schemeClr>
            </a:contourClr>
          </a:sp3d>
        </c:spPr>
        <c:dLbl>
          <c:idx val="0"/>
          <c:layout>
            <c:manualLayout>
              <c:x val="0.21822955278222533"/>
              <c:y val="-2.152143845089903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33439168293378368"/>
                  <c:h val="0.16934993084370678"/>
                </c:manualLayout>
              </c15:layout>
            </c:ext>
          </c:extLst>
        </c:dLbl>
      </c:pivotFmt>
      <c:pivotFmt>
        <c:idx val="11"/>
        <c:spPr>
          <a:blipFill>
            <a:blip xmlns:r="http://schemas.openxmlformats.org/officeDocument/2006/relationships" r:embed="rId7"/>
            <a:stretch>
              <a:fillRect/>
            </a:stretch>
          </a:blipFill>
          <a:ln w="12700">
            <a:noFill/>
          </a:ln>
          <a:effectLst/>
          <a:sp3d>
            <a:contourClr>
              <a:schemeClr val="accent1">
                <a:lumMod val="50000"/>
              </a:schemeClr>
            </a:contourClr>
          </a:sp3d>
        </c:spPr>
        <c:dLbl>
          <c:idx val="0"/>
          <c:layout>
            <c:manualLayout>
              <c:x val="6.9572814540243749E-2"/>
              <c:y val="0.24861720085819147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6753931524576141"/>
                  <c:h val="0.16934993084370678"/>
                </c:manualLayout>
              </c15:layout>
            </c:ext>
          </c:extLst>
        </c:dLbl>
      </c:pivotFmt>
      <c:pivotFmt>
        <c:idx val="12"/>
        <c:spPr>
          <a:blipFill>
            <a:blip xmlns:r="http://schemas.openxmlformats.org/officeDocument/2006/relationships" r:embed="rId3"/>
            <a:stretch>
              <a:fillRect/>
            </a:stretch>
          </a:blipFill>
          <a:ln w="12700">
            <a:noFill/>
          </a:ln>
          <a:effectLst/>
          <a:sp3d>
            <a:contourClr>
              <a:schemeClr val="accent1">
                <a:lumMod val="50000"/>
              </a:schemeClr>
            </a:contourClr>
          </a:sp3d>
        </c:spPr>
        <c:dLbl>
          <c:idx val="0"/>
          <c:layout>
            <c:manualLayout>
              <c:x val="5.4382617214630877E-2"/>
              <c:y val="5.1768549678178191E-2"/>
            </c:manualLayout>
          </c:layout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Abadi" panose="020B0604020104020204" pitchFamily="34" charset="0"/>
                    <a:ea typeface="+mn-ea"/>
                    <a:cs typeface="+mn-cs"/>
                  </a:defRPr>
                </a:pPr>
                <a:fld id="{991A3A44-FFCE-4DFA-B200-8DE8EC8F453F}" type="VALUE">
                  <a:rPr lang="en-US">
                    <a:solidFill>
                      <a:schemeClr val="bg1"/>
                    </a:solidFill>
                  </a:rPr>
                  <a:pPr>
                    <a:defRPr sz="1200">
                      <a:latin typeface="Abadi" panose="020B0604020104020204" pitchFamily="34" charset="0"/>
                    </a:defRPr>
                  </a:pPr>
                  <a:t>[VALOR]</a:t>
                </a:fld>
                <a:endParaRPr lang="pt-BR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8982343780843545"/>
                  <c:h val="0.16934993084370678"/>
                </c:manualLayout>
              </c15:layout>
              <c15:dlblFieldTable/>
              <c15:showDataLabelsRange val="0"/>
            </c:ext>
          </c:extLst>
        </c:dLbl>
      </c:pivotFmt>
    </c:pivotFmts>
    <c:view3D>
      <c:rotX val="7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'Caixa-Dinamica'!$C$3</c:f>
              <c:strCache>
                <c:ptCount val="1"/>
                <c:pt idx="0">
                  <c:v>Total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 w="12700">
              <a:noFill/>
            </a:ln>
            <a:effectLst/>
          </c:spPr>
          <c:dPt>
            <c:idx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 w="12700">
                <a:noFill/>
              </a:ln>
              <a:effectLst/>
              <a:sp3d>
                <a:contourClr>
                  <a:schemeClr val="accent1">
                    <a:lumMod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5EF-497B-9EDD-D2A04632D1F3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 w="12700">
                <a:noFill/>
              </a:ln>
              <a:effectLst/>
              <a:sp3d>
                <a:contourClr>
                  <a:schemeClr val="accent1">
                    <a:lumMod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5EF-497B-9EDD-D2A04632D1F3}"/>
              </c:ext>
            </c:extLst>
          </c:dPt>
          <c:dPt>
            <c:idx val="2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 w="12700">
                <a:noFill/>
              </a:ln>
              <a:effectLst/>
              <a:sp3d>
                <a:contourClr>
                  <a:schemeClr val="accent1">
                    <a:lumMod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5EF-497B-9EDD-D2A04632D1F3}"/>
              </c:ext>
            </c:extLst>
          </c:dPt>
          <c:dPt>
            <c:idx val="3"/>
            <c:bubble3D val="0"/>
            <c:spPr>
              <a:blipFill>
                <a:blip xmlns:r="http://schemas.openxmlformats.org/officeDocument/2006/relationships" r:embed="rId7"/>
                <a:stretch>
                  <a:fillRect/>
                </a:stretch>
              </a:blipFill>
              <a:ln w="12700">
                <a:noFill/>
              </a:ln>
              <a:effectLst/>
              <a:sp3d>
                <a:contourClr>
                  <a:schemeClr val="accent1">
                    <a:lumMod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5EF-497B-9EDD-D2A04632D1F3}"/>
              </c:ext>
            </c:extLst>
          </c:dPt>
          <c:dPt>
            <c:idx val="4"/>
            <c:bubble3D val="0"/>
            <c:spPr>
              <a:blipFill>
                <a:blip xmlns:r="http://schemas.openxmlformats.org/officeDocument/2006/relationships" r:embed="rId3"/>
                <a:stretch>
                  <a:fillRect/>
                </a:stretch>
              </a:blipFill>
              <a:ln w="12700">
                <a:noFill/>
              </a:ln>
              <a:effectLst/>
              <a:sp3d>
                <a:contourClr>
                  <a:schemeClr val="accent1">
                    <a:lumMod val="50000"/>
                  </a:schemeClr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5EF-497B-9EDD-D2A04632D1F3}"/>
              </c:ext>
            </c:extLst>
          </c:dPt>
          <c:dLbls>
            <c:dLbl>
              <c:idx val="0"/>
              <c:layout>
                <c:manualLayout>
                  <c:x val="0.26301449783958053"/>
                  <c:y val="0.142635344855751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610941738132312"/>
                      <c:h val="0.169349930843706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5EF-497B-9EDD-D2A04632D1F3}"/>
                </c:ext>
              </c:extLst>
            </c:dLbl>
            <c:dLbl>
              <c:idx val="1"/>
              <c:layout>
                <c:manualLayout>
                  <c:x val="0.14421175765285599"/>
                  <c:y val="-0.133153853693599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096549908977255"/>
                      <c:h val="0.169349930843706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5EF-497B-9EDD-D2A04632D1F3}"/>
                </c:ext>
              </c:extLst>
            </c:dLbl>
            <c:dLbl>
              <c:idx val="2"/>
              <c:layout>
                <c:manualLayout>
                  <c:x val="0.21822955278222533"/>
                  <c:y val="-2.152143845089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439168293378368"/>
                      <c:h val="0.169349930843706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5EF-497B-9EDD-D2A04632D1F3}"/>
                </c:ext>
              </c:extLst>
            </c:dLbl>
            <c:dLbl>
              <c:idx val="3"/>
              <c:layout>
                <c:manualLayout>
                  <c:x val="6.9572814540243749E-2"/>
                  <c:y val="0.2486172008581914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753931524576141"/>
                      <c:h val="0.1693499308437067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25EF-497B-9EDD-D2A04632D1F3}"/>
                </c:ext>
              </c:extLst>
            </c:dLbl>
            <c:dLbl>
              <c:idx val="4"/>
              <c:layout>
                <c:manualLayout>
                  <c:x val="5.4382617214630877E-2"/>
                  <c:y val="5.1768549678178191E-2"/>
                </c:manualLayout>
              </c:layout>
              <c:tx>
                <c:rich>
                  <a:bodyPr/>
                  <a:lstStyle/>
                  <a:p>
                    <a:fld id="{991A3A44-FFCE-4DFA-B200-8DE8EC8F453F}" type="VALUE">
                      <a:rPr lang="en-US">
                        <a:solidFill>
                          <a:schemeClr val="bg1"/>
                        </a:solidFill>
                      </a:rPr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982343780843545"/>
                      <c:h val="0.16934993084370678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25EF-497B-9EDD-D2A04632D1F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bg1"/>
                    </a:solidFill>
                    <a:latin typeface="Abadi" panose="020B060402010402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'Caixa-Dinamica'!$B$4:$B$9</c:f>
              <c:strCache>
                <c:ptCount val="5"/>
                <c:pt idx="0">
                  <c:v>Cabelo</c:v>
                </c:pt>
                <c:pt idx="1">
                  <c:v>Cabelo + barba</c:v>
                </c:pt>
                <c:pt idx="2">
                  <c:v>Navalha</c:v>
                </c:pt>
                <c:pt idx="3">
                  <c:v>Pigmentação</c:v>
                </c:pt>
                <c:pt idx="4">
                  <c:v>Plano</c:v>
                </c:pt>
              </c:strCache>
            </c:strRef>
          </c:cat>
          <c:val>
            <c:numRef>
              <c:f>'Caixa-Dinamica'!$C$4:$C$9</c:f>
              <c:numCache>
                <c:formatCode>"R$"\ #,##0.00</c:formatCode>
                <c:ptCount val="5"/>
                <c:pt idx="0">
                  <c:v>40</c:v>
                </c:pt>
                <c:pt idx="1">
                  <c:v>80</c:v>
                </c:pt>
                <c:pt idx="2">
                  <c:v>60</c:v>
                </c:pt>
                <c:pt idx="3">
                  <c:v>50</c:v>
                </c:pt>
                <c:pt idx="4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5EF-497B-9EDD-D2A04632D1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 w="12700" cmpd="sng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bg1"/>
          </a:solidFill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[Barbeiro.xlsx]Caixa-Dinamica!Tabela dinâmica2</c:name>
    <c:fmtId val="6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3175"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blipFill>
            <a:blip xmlns:r="http://schemas.openxmlformats.org/officeDocument/2006/relationships" r:embed="rId3"/>
            <a:stretch>
              <a:fillRect/>
            </a:stretch>
          </a:blipFill>
          <a:ln w="19050">
            <a:noFill/>
          </a:ln>
          <a:effectLst/>
        </c:spPr>
        <c:dLbl>
          <c:idx val="0"/>
          <c:layout>
            <c:manualLayout>
              <c:x val="0.12221039544572164"/>
              <c:y val="6.1642952525671132E-3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5497677056295942"/>
                  <c:h val="0.17900584795321636"/>
                </c:manualLayout>
              </c15:layout>
            </c:ext>
          </c:extLst>
        </c:dLbl>
      </c:pivotFmt>
      <c:pivotFmt>
        <c:idx val="8"/>
        <c:spPr>
          <a:solidFill>
            <a:schemeClr val="accent1"/>
          </a:solidFill>
          <a:ln w="19050">
            <a:noFill/>
          </a:ln>
          <a:effectLst/>
        </c:spPr>
      </c:pivotFmt>
      <c:pivotFmt>
        <c:idx val="9"/>
        <c:spPr>
          <a:solidFill>
            <a:schemeClr val="accent1"/>
          </a:solidFill>
          <a:ln w="19050">
            <a:noFill/>
          </a:ln>
          <a:effectLst/>
        </c:spPr>
      </c:pivotFmt>
      <c:pivotFmt>
        <c:idx val="10"/>
        <c:spPr>
          <a:blipFill>
            <a:blip xmlns:r="http://schemas.openxmlformats.org/officeDocument/2006/relationships" r:embed="rId4"/>
            <a:stretch>
              <a:fillRect/>
            </a:stretch>
          </a:blipFill>
          <a:ln w="3175">
            <a:noFill/>
          </a:ln>
          <a:effectLst/>
        </c:spPr>
        <c:dLbl>
          <c:idx val="0"/>
          <c:layout>
            <c:manualLayout>
              <c:x val="0.31609091107378889"/>
              <c:y val="-4.99557949993093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1804232919638505"/>
                  <c:h val="0.17900584795321636"/>
                </c:manualLayout>
              </c15:layout>
            </c:ext>
          </c:extLst>
        </c:dLbl>
      </c:pivotFmt>
      <c:pivotFmt>
        <c:idx val="11"/>
        <c:spPr>
          <a:blipFill>
            <a:blip xmlns:r="http://schemas.openxmlformats.org/officeDocument/2006/relationships" r:embed="rId5"/>
            <a:stretch>
              <a:fillRect/>
            </a:stretch>
          </a:blipFill>
          <a:ln w="3175">
            <a:noFill/>
          </a:ln>
          <a:effectLst/>
        </c:spPr>
        <c:dLbl>
          <c:idx val="0"/>
          <c:layout>
            <c:manualLayout>
              <c:x val="0.30035814775230657"/>
              <c:y val="-5.2612699728323435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blipFill>
            <a:blip xmlns:r="http://schemas.openxmlformats.org/officeDocument/2006/relationships" r:embed="rId6"/>
            <a:stretch>
              <a:fillRect/>
            </a:stretch>
          </a:blipFill>
          <a:ln w="3175">
            <a:noFill/>
          </a:ln>
          <a:effectLst/>
        </c:spPr>
        <c:dLbl>
          <c:idx val="0"/>
          <c:layout>
            <c:manualLayout>
              <c:x val="0.12979678786689053"/>
              <c:y val="-0.12040198922503108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200" b="1" i="0" u="none" strike="noStrike" kern="1200" baseline="0">
                  <a:solidFill>
                    <a:schemeClr val="bg1"/>
                  </a:solidFill>
                  <a:latin typeface="Abadi" panose="020B0604020104020204" pitchFamily="34" charset="0"/>
                  <a:ea typeface="+mn-ea"/>
                  <a:cs typeface="Arial" panose="020B0604020202020204" pitchFamily="34" charset="0"/>
                </a:defRPr>
              </a:pPr>
              <a:endParaRPr lang="pt-BR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0.28821776779287628"/>
                  <c:h val="0.17900584795321636"/>
                </c:manualLayout>
              </c15:layout>
            </c:ext>
          </c:extLst>
        </c:dLbl>
      </c:pivotFmt>
      <c:pivotFmt>
        <c:idx val="13"/>
        <c:spPr>
          <a:blipFill>
            <a:blip xmlns:r="http://schemas.openxmlformats.org/officeDocument/2006/relationships" r:embed="rId7"/>
            <a:stretch>
              <a:fillRect/>
            </a:stretch>
          </a:blipFill>
          <a:ln w="3175">
            <a:noFill/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'Caixa-Dinamica'!$F$3</c:f>
              <c:strCache>
                <c:ptCount val="1"/>
                <c:pt idx="0">
                  <c:v>Total</c:v>
                </c:pt>
              </c:strCache>
            </c:strRef>
          </c:tx>
          <c:spPr>
            <a:ln w="3175">
              <a:noFill/>
            </a:ln>
          </c:spPr>
          <c:dPt>
            <c:idx val="0"/>
            <c:bubble3D val="0"/>
            <c:spPr>
              <a:blipFill>
                <a:blip xmlns:r="http://schemas.openxmlformats.org/officeDocument/2006/relationships" r:embed="rId4"/>
                <a:stretch>
                  <a:fillRect/>
                </a:stretch>
              </a:blip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18-4F6E-9B5E-140D88BF359E}"/>
              </c:ext>
            </c:extLst>
          </c:dPt>
          <c:dPt>
            <c:idx val="1"/>
            <c:bubble3D val="0"/>
            <c:spPr>
              <a:blipFill>
                <a:blip xmlns:r="http://schemas.openxmlformats.org/officeDocument/2006/relationships" r:embed="rId5"/>
                <a:stretch>
                  <a:fillRect/>
                </a:stretch>
              </a:blip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D18-4F6E-9B5E-140D88BF359E}"/>
              </c:ext>
            </c:extLst>
          </c:dPt>
          <c:dPt>
            <c:idx val="2"/>
            <c:bubble3D val="0"/>
            <c:spPr>
              <a:blipFill>
                <a:blip xmlns:r="http://schemas.openxmlformats.org/officeDocument/2006/relationships" r:embed="rId6"/>
                <a:stretch>
                  <a:fillRect/>
                </a:stretch>
              </a:blip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D18-4F6E-9B5E-140D88BF359E}"/>
              </c:ext>
            </c:extLst>
          </c:dPt>
          <c:dPt>
            <c:idx val="3"/>
            <c:bubble3D val="0"/>
            <c:spPr>
              <a:blipFill>
                <a:blip xmlns:r="http://schemas.openxmlformats.org/officeDocument/2006/relationships" r:embed="rId7"/>
                <a:stretch>
                  <a:fillRect/>
                </a:stretch>
              </a:blip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D18-4F6E-9B5E-140D88BF359E}"/>
              </c:ext>
            </c:extLst>
          </c:dPt>
          <c:dLbls>
            <c:dLbl>
              <c:idx val="0"/>
              <c:layout>
                <c:manualLayout>
                  <c:x val="0.31609091107378889"/>
                  <c:y val="-4.995579499930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804232919638505"/>
                      <c:h val="0.179005847953216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7D18-4F6E-9B5E-140D88BF359E}"/>
                </c:ext>
              </c:extLst>
            </c:dLbl>
            <c:dLbl>
              <c:idx val="1"/>
              <c:layout>
                <c:manualLayout>
                  <c:x val="0.30035814775230657"/>
                  <c:y val="-5.26126997283234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18-4F6E-9B5E-140D88BF359E}"/>
                </c:ext>
              </c:extLst>
            </c:dLbl>
            <c:dLbl>
              <c:idx val="2"/>
              <c:layout>
                <c:manualLayout>
                  <c:x val="0.12979678786689053"/>
                  <c:y val="-0.120401989225031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821776779287628"/>
                      <c:h val="0.17900584795321636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7D18-4F6E-9B5E-140D88BF35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badi" panose="020B0604020104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'Caixa-Dinamica'!$E$4:$E$8</c:f>
              <c:strCache>
                <c:ptCount val="4"/>
                <c:pt idx="0">
                  <c:v>Pomada p/cabelo</c:v>
                </c:pt>
                <c:pt idx="1">
                  <c:v>Refrigerante</c:v>
                </c:pt>
                <c:pt idx="2">
                  <c:v>Cerveja</c:v>
                </c:pt>
                <c:pt idx="3">
                  <c:v>Comidas</c:v>
                </c:pt>
              </c:strCache>
            </c:strRef>
          </c:cat>
          <c:val>
            <c:numRef>
              <c:f>'Caixa-Dinamica'!$F$4:$F$8</c:f>
              <c:numCache>
                <c:formatCode>"R$"\ #,##0.00</c:formatCode>
                <c:ptCount val="4"/>
                <c:pt idx="0">
                  <c:v>35</c:v>
                </c:pt>
                <c:pt idx="1">
                  <c:v>20</c:v>
                </c:pt>
                <c:pt idx="2">
                  <c:v>50</c:v>
                </c:pt>
                <c:pt idx="3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D18-4F6E-9B5E-140D88BF35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C000"/>
            </a:solidFill>
            <a:ln>
              <a:solidFill>
                <a:srgbClr val="FFC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BDE9-452E-AA77-1205C4BD07BD}"/>
              </c:ext>
            </c:extLst>
          </c:dPt>
          <c:dPt>
            <c:idx val="1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DE9-452E-AA77-1205C4BD07BD}"/>
              </c:ext>
            </c:extLst>
          </c:dPt>
          <c:dPt>
            <c:idx val="2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BDE9-452E-AA77-1205C4BD07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badi" panose="020B0604020104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Caixa!$C$24:$C$26</c:f>
              <c:strCache>
                <c:ptCount val="3"/>
                <c:pt idx="0">
                  <c:v>Equipamentos</c:v>
                </c:pt>
                <c:pt idx="1">
                  <c:v>Luz</c:v>
                </c:pt>
                <c:pt idx="2">
                  <c:v>Água</c:v>
                </c:pt>
              </c:strCache>
            </c:strRef>
          </c:cat>
          <c:val>
            <c:numRef>
              <c:f>Caixa!$H$24:$H$26</c:f>
              <c:numCache>
                <c:formatCode>_("R$"* #,##0.00_);_("R$"* \(#,##0.00\);_("R$"* "-"??_);_(@_)</c:formatCode>
                <c:ptCount val="3"/>
                <c:pt idx="0">
                  <c:v>0</c:v>
                </c:pt>
                <c:pt idx="1">
                  <c:v>200</c:v>
                </c:pt>
                <c:pt idx="2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E9-452E-AA77-1205C4BD07B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892578047"/>
        <c:axId val="965386479"/>
      </c:barChart>
      <c:catAx>
        <c:axId val="89257804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Abadi" panose="020B0604020104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965386479"/>
        <c:crosses val="autoZero"/>
        <c:auto val="1"/>
        <c:lblAlgn val="ctr"/>
        <c:lblOffset val="100"/>
        <c:noMultiLvlLbl val="0"/>
      </c:catAx>
      <c:valAx>
        <c:axId val="965386479"/>
        <c:scaling>
          <c:orientation val="minMax"/>
        </c:scaling>
        <c:delete val="1"/>
        <c:axPos val="b"/>
        <c:numFmt formatCode="_(&quot;R$&quot;* #,##0.00_);_(&quot;R$&quot;* \(#,##0.00\);_(&quot;R$&quot;* &quot;-&quot;??_);_(@_)" sourceLinked="1"/>
        <c:majorTickMark val="none"/>
        <c:minorTickMark val="none"/>
        <c:tickLblPos val="nextTo"/>
        <c:crossAx val="8925780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408-45E5-9207-581CC385EE39}"/>
              </c:ext>
            </c:extLst>
          </c:dPt>
          <c:dPt>
            <c:idx val="1"/>
            <c:invertIfNegative val="0"/>
            <c:bubble3D val="0"/>
            <c:spPr>
              <a:solidFill>
                <a:srgbClr val="66666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408-45E5-9207-581CC385EE39}"/>
              </c:ext>
            </c:extLst>
          </c:dPt>
          <c:dPt>
            <c:idx val="2"/>
            <c:invertIfNegative val="0"/>
            <c:bubble3D val="0"/>
            <c:spPr>
              <a:solidFill>
                <a:srgbClr val="EA6B1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408-45E5-9207-581CC385EE3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2">
                  <a:lumMod val="1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5408-45E5-9207-581CC385EE39}"/>
              </c:ext>
            </c:extLst>
          </c:dPt>
          <c:dPt>
            <c:idx val="5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408-45E5-9207-581CC385EE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Abadi" panose="020B0604020104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Estoque!$D$7:$D$12</c:f>
              <c:strCache>
                <c:ptCount val="6"/>
                <c:pt idx="0">
                  <c:v>Máquina de corte</c:v>
                </c:pt>
                <c:pt idx="1">
                  <c:v>Máquina de acabamento</c:v>
                </c:pt>
                <c:pt idx="2">
                  <c:v>Tesouras</c:v>
                </c:pt>
                <c:pt idx="3">
                  <c:v>Capas de corte</c:v>
                </c:pt>
                <c:pt idx="4">
                  <c:v>Pomadas</c:v>
                </c:pt>
                <c:pt idx="5">
                  <c:v>Lâminas</c:v>
                </c:pt>
              </c:strCache>
            </c:strRef>
          </c:cat>
          <c:val>
            <c:numRef>
              <c:f>Estoque!$I$7:$I$12</c:f>
              <c:numCache>
                <c:formatCode>_("R$"* #,##0.00_);_("R$"* \(#,##0.00\);_("R$"* "-"??_);_(@_)</c:formatCode>
                <c:ptCount val="6"/>
                <c:pt idx="0">
                  <c:v>900</c:v>
                </c:pt>
                <c:pt idx="1">
                  <c:v>700</c:v>
                </c:pt>
                <c:pt idx="2">
                  <c:v>2000</c:v>
                </c:pt>
                <c:pt idx="3">
                  <c:v>500</c:v>
                </c:pt>
                <c:pt idx="4">
                  <c:v>150</c:v>
                </c:pt>
                <c:pt idx="5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08-45E5-9207-581CC385EE3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902845039"/>
        <c:axId val="965386895"/>
      </c:barChart>
      <c:catAx>
        <c:axId val="90284503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Abadi" panose="020B0604020104020204" pitchFamily="34" charset="0"/>
                <a:ea typeface="+mn-ea"/>
                <a:cs typeface="Arial" panose="020B0604020202020204" pitchFamily="34" charset="0"/>
              </a:defRPr>
            </a:pPr>
            <a:endParaRPr lang="pt-BR"/>
          </a:p>
        </c:txPr>
        <c:crossAx val="965386895"/>
        <c:crosses val="autoZero"/>
        <c:auto val="1"/>
        <c:lblAlgn val="ctr"/>
        <c:lblOffset val="100"/>
        <c:noMultiLvlLbl val="0"/>
      </c:catAx>
      <c:valAx>
        <c:axId val="965386895"/>
        <c:scaling>
          <c:orientation val="minMax"/>
        </c:scaling>
        <c:delete val="1"/>
        <c:axPos val="b"/>
        <c:numFmt formatCode="_(&quot;R$&quot;* #,##0.00_);_(&quot;R$&quot;* \(#,##0.00\);_(&quot;R$&quot;* &quot;-&quot;??_);_(@_)" sourceLinked="1"/>
        <c:majorTickMark val="none"/>
        <c:minorTickMark val="none"/>
        <c:tickLblPos val="nextTo"/>
        <c:crossAx val="9028450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bg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chart" Target="../charts/chart6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11" Type="http://schemas.openxmlformats.org/officeDocument/2006/relationships/image" Target="../media/image14.png"/><Relationship Id="rId5" Type="http://schemas.openxmlformats.org/officeDocument/2006/relationships/chart" Target="../charts/chart4.xml"/><Relationship Id="rId10" Type="http://schemas.openxmlformats.org/officeDocument/2006/relationships/image" Target="../media/image13.png"/><Relationship Id="rId4" Type="http://schemas.openxmlformats.org/officeDocument/2006/relationships/image" Target="../media/image1.png"/><Relationship Id="rId9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123825</xdr:colOff>
      <xdr:row>71</xdr:row>
      <xdr:rowOff>63500</xdr:rowOff>
    </xdr:to>
    <xdr:sp macro="" textlink="">
      <xdr:nvSpPr>
        <xdr:cNvPr id="48" name="Retângulo 47">
          <a:extLst>
            <a:ext uri="{FF2B5EF4-FFF2-40B4-BE49-F238E27FC236}">
              <a16:creationId xmlns:a16="http://schemas.microsoft.com/office/drawing/2014/main" id="{FF616278-9AFA-40E9-BAEE-1C18A1AEDD1F}"/>
            </a:ext>
          </a:extLst>
        </xdr:cNvPr>
        <xdr:cNvSpPr/>
      </xdr:nvSpPr>
      <xdr:spPr>
        <a:xfrm>
          <a:off x="0" y="0"/>
          <a:ext cx="18411825" cy="13589000"/>
        </a:xfrm>
        <a:prstGeom prst="rect">
          <a:avLst/>
        </a:prstGeom>
        <a:gradFill flip="none" rotWithShape="1">
          <a:gsLst>
            <a:gs pos="36000">
              <a:srgbClr val="C00000"/>
            </a:gs>
            <a:gs pos="100000">
              <a:schemeClr val="accent1">
                <a:lumMod val="5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114300</xdr:colOff>
      <xdr:row>0</xdr:row>
      <xdr:rowOff>85725</xdr:rowOff>
    </xdr:from>
    <xdr:to>
      <xdr:col>23</xdr:col>
      <xdr:colOff>95250</xdr:colOff>
      <xdr:row>5</xdr:row>
      <xdr:rowOff>9525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19E321EA-9B18-4897-B073-38E10269BAF7}"/>
            </a:ext>
          </a:extLst>
        </xdr:cNvPr>
        <xdr:cNvSpPr/>
      </xdr:nvSpPr>
      <xdr:spPr>
        <a:xfrm>
          <a:off x="8039100" y="85725"/>
          <a:ext cx="6076950" cy="876300"/>
        </a:xfrm>
        <a:prstGeom prst="roundRect">
          <a:avLst/>
        </a:prstGeom>
        <a:gradFill flip="none" rotWithShape="1">
          <a:gsLst>
            <a:gs pos="0">
              <a:srgbClr val="C00000"/>
            </a:gs>
            <a:gs pos="100000">
              <a:schemeClr val="accent1">
                <a:lumMod val="5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114300</xdr:colOff>
      <xdr:row>0</xdr:row>
      <xdr:rowOff>57150</xdr:rowOff>
    </xdr:from>
    <xdr:to>
      <xdr:col>10</xdr:col>
      <xdr:colOff>152400</xdr:colOff>
      <xdr:row>4</xdr:row>
      <xdr:rowOff>171450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36C4DB82-981F-4C0A-97D5-F95B55982A72}"/>
            </a:ext>
          </a:extLst>
        </xdr:cNvPr>
        <xdr:cNvSpPr/>
      </xdr:nvSpPr>
      <xdr:spPr>
        <a:xfrm>
          <a:off x="723900" y="57150"/>
          <a:ext cx="5524500" cy="876300"/>
        </a:xfrm>
        <a:prstGeom prst="roundRect">
          <a:avLst/>
        </a:prstGeom>
        <a:gradFill flip="none" rotWithShape="1">
          <a:gsLst>
            <a:gs pos="0">
              <a:schemeClr val="accent6">
                <a:lumMod val="50000"/>
              </a:schemeClr>
            </a:gs>
            <a:gs pos="100000">
              <a:schemeClr val="accent1">
                <a:lumMod val="5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190500</xdr:colOff>
      <xdr:row>8</xdr:row>
      <xdr:rowOff>142875</xdr:rowOff>
    </xdr:from>
    <xdr:to>
      <xdr:col>23</xdr:col>
      <xdr:colOff>142875</xdr:colOff>
      <xdr:row>27</xdr:row>
      <xdr:rowOff>1</xdr:rowOff>
    </xdr:to>
    <xdr:sp macro="" textlink="">
      <xdr:nvSpPr>
        <xdr:cNvPr id="51" name="Retângulo: Cantos Arredondados 50">
          <a:extLst>
            <a:ext uri="{FF2B5EF4-FFF2-40B4-BE49-F238E27FC236}">
              <a16:creationId xmlns:a16="http://schemas.microsoft.com/office/drawing/2014/main" id="{F63B8DB3-1A88-48F0-A296-448FFEC9ABC8}"/>
            </a:ext>
          </a:extLst>
        </xdr:cNvPr>
        <xdr:cNvSpPr/>
      </xdr:nvSpPr>
      <xdr:spPr>
        <a:xfrm>
          <a:off x="11163300" y="1666875"/>
          <a:ext cx="3000375" cy="3476626"/>
        </a:xfrm>
        <a:prstGeom prst="roundRect">
          <a:avLst/>
        </a:prstGeom>
        <a:gradFill flip="none" rotWithShape="1">
          <a:gsLst>
            <a:gs pos="36000">
              <a:srgbClr val="C00000"/>
            </a:gs>
            <a:gs pos="100000">
              <a:schemeClr val="accent1">
                <a:lumMod val="5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pt-BR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13</xdr:col>
      <xdr:colOff>0</xdr:colOff>
      <xdr:row>4</xdr:row>
      <xdr:rowOff>76200</xdr:rowOff>
    </xdr:from>
    <xdr:ext cx="1676401" cy="264560"/>
    <xdr:sp macro="" textlink="#REF!">
      <xdr:nvSpPr>
        <xdr:cNvPr id="83" name="CaixaDeTexto 82">
          <a:extLst>
            <a:ext uri="{FF2B5EF4-FFF2-40B4-BE49-F238E27FC236}">
              <a16:creationId xmlns:a16="http://schemas.microsoft.com/office/drawing/2014/main" id="{A679E28B-79F5-433A-93B3-54F5B482A48F}"/>
            </a:ext>
          </a:extLst>
        </xdr:cNvPr>
        <xdr:cNvSpPr txBox="1"/>
      </xdr:nvSpPr>
      <xdr:spPr>
        <a:xfrm>
          <a:off x="9144000" y="838200"/>
          <a:ext cx="16764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ctr"/>
          <a:fld id="{C38E1688-D9FF-458B-A2EB-7A3875784251}" type="TxLink">
            <a:rPr lang="en-US" sz="1100" b="1" i="0" u="none" strike="noStrike">
              <a:solidFill>
                <a:srgbClr val="548235"/>
              </a:solidFill>
              <a:latin typeface="Helvetica"/>
              <a:ea typeface="+mn-ea"/>
              <a:cs typeface="Helvetica"/>
            </a:rPr>
            <a:pPr marL="0" indent="0" algn="ctr"/>
            <a:t> </a:t>
          </a:fld>
          <a:endParaRPr lang="en-US" sz="1100" b="1" i="0" u="none" strike="noStrike">
            <a:solidFill>
              <a:srgbClr val="548235"/>
            </a:solidFill>
            <a:latin typeface="Helvetica"/>
            <a:ea typeface="+mn-ea"/>
            <a:cs typeface="Helvetica"/>
          </a:endParaRPr>
        </a:p>
      </xdr:txBody>
    </xdr:sp>
    <xdr:clientData/>
  </xdr:oneCellAnchor>
  <xdr:twoCellAnchor>
    <xdr:from>
      <xdr:col>2</xdr:col>
      <xdr:colOff>552451</xdr:colOff>
      <xdr:row>18</xdr:row>
      <xdr:rowOff>133351</xdr:rowOff>
    </xdr:from>
    <xdr:to>
      <xdr:col>7</xdr:col>
      <xdr:colOff>76201</xdr:colOff>
      <xdr:row>24</xdr:row>
      <xdr:rowOff>19051</xdr:rowOff>
    </xdr:to>
    <xdr:graphicFrame macro="">
      <xdr:nvGraphicFramePr>
        <xdr:cNvPr id="92" name="Gráfico 91">
          <a:extLst>
            <a:ext uri="{FF2B5EF4-FFF2-40B4-BE49-F238E27FC236}">
              <a16:creationId xmlns:a16="http://schemas.microsoft.com/office/drawing/2014/main" id="{9F4193F9-2058-4DB4-8AF4-93E19FAF2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438150</xdr:colOff>
      <xdr:row>0</xdr:row>
      <xdr:rowOff>47625</xdr:rowOff>
    </xdr:from>
    <xdr:to>
      <xdr:col>11</xdr:col>
      <xdr:colOff>323850</xdr:colOff>
      <xdr:row>11</xdr:row>
      <xdr:rowOff>114300</xdr:rowOff>
    </xdr:to>
    <xdr:graphicFrame macro="">
      <xdr:nvGraphicFramePr>
        <xdr:cNvPr id="109" name="Gráfico 108">
          <a:extLst>
            <a:ext uri="{FF2B5EF4-FFF2-40B4-BE49-F238E27FC236}">
              <a16:creationId xmlns:a16="http://schemas.microsoft.com/office/drawing/2014/main" id="{C65DC2B5-E63D-425A-B6E7-135393981D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314325</xdr:colOff>
      <xdr:row>10</xdr:row>
      <xdr:rowOff>85725</xdr:rowOff>
    </xdr:from>
    <xdr:to>
      <xdr:col>20</xdr:col>
      <xdr:colOff>1</xdr:colOff>
      <xdr:row>24</xdr:row>
      <xdr:rowOff>161925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77D63775-7C76-4BDD-87F4-9F677FF5B1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4</xdr:col>
      <xdr:colOff>238125</xdr:colOff>
      <xdr:row>0</xdr:row>
      <xdr:rowOff>66675</xdr:rowOff>
    </xdr:from>
    <xdr:ext cx="200025" cy="193676"/>
    <xdr:sp macro="" textlink="#REF!">
      <xdr:nvSpPr>
        <xdr:cNvPr id="89" name="CaixaDeTexto 88">
          <a:extLst>
            <a:ext uri="{FF2B5EF4-FFF2-40B4-BE49-F238E27FC236}">
              <a16:creationId xmlns:a16="http://schemas.microsoft.com/office/drawing/2014/main" id="{123D3097-D869-4D8A-96C3-12393AF86E7E}"/>
            </a:ext>
          </a:extLst>
        </xdr:cNvPr>
        <xdr:cNvSpPr txBox="1"/>
      </xdr:nvSpPr>
      <xdr:spPr>
        <a:xfrm>
          <a:off x="2676525" y="66675"/>
          <a:ext cx="200025" cy="193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94A1D4EB-FDC8-4193-A7C3-0B3B759BB6A7}" type="TxLink">
            <a:rPr lang="en-US" sz="1100" b="0" i="0" u="none" strike="noStrike">
              <a:solidFill>
                <a:srgbClr val="FFFFFF"/>
              </a:solidFill>
              <a:latin typeface="Calibri"/>
              <a:ea typeface="+mn-ea"/>
              <a:cs typeface="Calibri"/>
            </a:rPr>
            <a:pPr marL="0" indent="0" algn="l"/>
            <a:t> </a:t>
          </a:fld>
          <a:endParaRPr lang="en-US" sz="2000" b="0" i="0" u="none" strike="noStrike">
            <a:solidFill>
              <a:srgbClr val="FF0000"/>
            </a:solidFill>
            <a:latin typeface="Calibri"/>
            <a:ea typeface="+mn-ea"/>
            <a:cs typeface="Calibri"/>
          </a:endParaRPr>
        </a:p>
      </xdr:txBody>
    </xdr:sp>
    <xdr:clientData/>
  </xdr:oneCellAnchor>
  <xdr:oneCellAnchor>
    <xdr:from>
      <xdr:col>5</xdr:col>
      <xdr:colOff>19389</xdr:colOff>
      <xdr:row>0</xdr:row>
      <xdr:rowOff>71947</xdr:rowOff>
    </xdr:from>
    <xdr:ext cx="200025" cy="193676"/>
    <xdr:sp macro="" textlink="#REF!">
      <xdr:nvSpPr>
        <xdr:cNvPr id="90" name="CaixaDeTexto 89">
          <a:extLst>
            <a:ext uri="{FF2B5EF4-FFF2-40B4-BE49-F238E27FC236}">
              <a16:creationId xmlns:a16="http://schemas.microsoft.com/office/drawing/2014/main" id="{1F3807B3-2D66-4B02-A4F5-580A2114F0EB}"/>
            </a:ext>
          </a:extLst>
        </xdr:cNvPr>
        <xdr:cNvSpPr txBox="1"/>
      </xdr:nvSpPr>
      <xdr:spPr>
        <a:xfrm>
          <a:off x="3067389" y="71947"/>
          <a:ext cx="200025" cy="193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5881A871-9E15-4F01-86AB-F5834E2C2222}" type="TxLink">
            <a:rPr lang="en-US" sz="1100" b="0" i="0" u="none" strike="noStrike">
              <a:solidFill>
                <a:srgbClr val="FFFFFF"/>
              </a:solidFill>
              <a:latin typeface="Calibri"/>
              <a:ea typeface="+mn-ea"/>
              <a:cs typeface="Calibri"/>
            </a:rPr>
            <a:pPr marL="0" indent="0" algn="l"/>
            <a:t> </a:t>
          </a:fld>
          <a:endParaRPr lang="en-US" sz="1100" b="0" i="0" u="none" strike="noStrike">
            <a:solidFill>
              <a:srgbClr val="FF0000"/>
            </a:solidFill>
            <a:latin typeface="Calibri"/>
            <a:ea typeface="+mn-ea"/>
            <a:cs typeface="Calibri"/>
          </a:endParaRPr>
        </a:p>
      </xdr:txBody>
    </xdr:sp>
    <xdr:clientData/>
  </xdr:oneCellAnchor>
  <xdr:oneCellAnchor>
    <xdr:from>
      <xdr:col>6</xdr:col>
      <xdr:colOff>593442</xdr:colOff>
      <xdr:row>0</xdr:row>
      <xdr:rowOff>67695</xdr:rowOff>
    </xdr:from>
    <xdr:ext cx="200025" cy="193676"/>
    <xdr:sp macro="" textlink="#REF!">
      <xdr:nvSpPr>
        <xdr:cNvPr id="96" name="CaixaDeTexto 95">
          <a:extLst>
            <a:ext uri="{FF2B5EF4-FFF2-40B4-BE49-F238E27FC236}">
              <a16:creationId xmlns:a16="http://schemas.microsoft.com/office/drawing/2014/main" id="{4BC84E2C-D5C9-4AB9-AE8C-425B5A407ECD}"/>
            </a:ext>
          </a:extLst>
        </xdr:cNvPr>
        <xdr:cNvSpPr txBox="1"/>
      </xdr:nvSpPr>
      <xdr:spPr>
        <a:xfrm>
          <a:off x="4251042" y="67695"/>
          <a:ext cx="200025" cy="193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31000E1A-6F70-443D-B175-291A5813C134}" type="TxLink">
            <a:rPr lang="en-US" sz="1100" b="0" i="0" u="none" strike="noStrike">
              <a:solidFill>
                <a:srgbClr val="FFFFFF"/>
              </a:solidFill>
              <a:latin typeface="Calibri"/>
              <a:ea typeface="+mn-ea"/>
              <a:cs typeface="Calibri"/>
            </a:rPr>
            <a:pPr marL="0" indent="0" algn="l"/>
            <a:t> </a:t>
          </a:fld>
          <a:endParaRPr lang="en-US" sz="1100" b="0" i="0" u="none" strike="noStrike">
            <a:solidFill>
              <a:srgbClr val="FF0000"/>
            </a:solidFill>
            <a:latin typeface="Calibri"/>
            <a:ea typeface="+mn-ea"/>
            <a:cs typeface="Calibri"/>
          </a:endParaRPr>
        </a:p>
      </xdr:txBody>
    </xdr:sp>
    <xdr:clientData/>
  </xdr:oneCellAnchor>
  <xdr:oneCellAnchor>
    <xdr:from>
      <xdr:col>8</xdr:col>
      <xdr:colOff>133858</xdr:colOff>
      <xdr:row>0</xdr:row>
      <xdr:rowOff>71266</xdr:rowOff>
    </xdr:from>
    <xdr:ext cx="200025" cy="193676"/>
    <xdr:sp macro="" textlink="#REF!">
      <xdr:nvSpPr>
        <xdr:cNvPr id="104" name="CaixaDeTexto 103">
          <a:extLst>
            <a:ext uri="{FF2B5EF4-FFF2-40B4-BE49-F238E27FC236}">
              <a16:creationId xmlns:a16="http://schemas.microsoft.com/office/drawing/2014/main" id="{FB8FC136-1593-47AA-9674-C95196C50177}"/>
            </a:ext>
          </a:extLst>
        </xdr:cNvPr>
        <xdr:cNvSpPr txBox="1"/>
      </xdr:nvSpPr>
      <xdr:spPr>
        <a:xfrm>
          <a:off x="5010658" y="71266"/>
          <a:ext cx="200025" cy="193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FF0D23CB-364D-4194-BE76-DBB73442D9FB}" type="TxLink">
            <a:rPr lang="en-US" sz="1100" b="0" i="0" u="none" strike="noStrike">
              <a:solidFill>
                <a:srgbClr val="FFFFFF"/>
              </a:solidFill>
              <a:latin typeface="Calibri"/>
              <a:ea typeface="+mn-ea"/>
              <a:cs typeface="Calibri"/>
            </a:rPr>
            <a:pPr marL="0" indent="0" algn="l"/>
            <a:t> </a:t>
          </a:fld>
          <a:endParaRPr lang="en-US" sz="1100" b="0" i="0" u="none" strike="noStrike">
            <a:solidFill>
              <a:srgbClr val="FF0000"/>
            </a:solidFill>
            <a:latin typeface="Calibri"/>
            <a:ea typeface="+mn-ea"/>
            <a:cs typeface="Calibri"/>
          </a:endParaRPr>
        </a:p>
      </xdr:txBody>
    </xdr:sp>
    <xdr:clientData/>
  </xdr:oneCellAnchor>
  <xdr:oneCellAnchor>
    <xdr:from>
      <xdr:col>11</xdr:col>
      <xdr:colOff>31295</xdr:colOff>
      <xdr:row>0</xdr:row>
      <xdr:rowOff>75519</xdr:rowOff>
    </xdr:from>
    <xdr:ext cx="200025" cy="193676"/>
    <xdr:sp macro="" textlink="#REF!">
      <xdr:nvSpPr>
        <xdr:cNvPr id="116" name="CaixaDeTexto 115">
          <a:extLst>
            <a:ext uri="{FF2B5EF4-FFF2-40B4-BE49-F238E27FC236}">
              <a16:creationId xmlns:a16="http://schemas.microsoft.com/office/drawing/2014/main" id="{D9E524C6-639A-4E77-A90B-E209E71100B3}"/>
            </a:ext>
          </a:extLst>
        </xdr:cNvPr>
        <xdr:cNvSpPr txBox="1"/>
      </xdr:nvSpPr>
      <xdr:spPr>
        <a:xfrm>
          <a:off x="6736895" y="75519"/>
          <a:ext cx="200025" cy="193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39E41216-802F-4F57-BD74-996081ECA592}" type="TxLink">
            <a:rPr lang="en-US" sz="1100" b="0" i="0" u="none" strike="noStrike">
              <a:solidFill>
                <a:srgbClr val="FFFFFF"/>
              </a:solidFill>
              <a:latin typeface="Calibri"/>
              <a:ea typeface="+mn-ea"/>
              <a:cs typeface="Calibri"/>
            </a:rPr>
            <a:pPr marL="0" indent="0" algn="l"/>
            <a:t> </a:t>
          </a:fld>
          <a:endParaRPr lang="en-US" sz="1100" b="0" i="0" u="none" strike="noStrike">
            <a:solidFill>
              <a:srgbClr val="FF0000"/>
            </a:solidFill>
            <a:latin typeface="Calibri"/>
            <a:ea typeface="+mn-ea"/>
            <a:cs typeface="Calibri"/>
          </a:endParaRPr>
        </a:p>
      </xdr:txBody>
    </xdr:sp>
    <xdr:clientData/>
  </xdr:oneCellAnchor>
  <xdr:oneCellAnchor>
    <xdr:from>
      <xdr:col>2</xdr:col>
      <xdr:colOff>447140</xdr:colOff>
      <xdr:row>1</xdr:row>
      <xdr:rowOff>22990</xdr:rowOff>
    </xdr:from>
    <xdr:ext cx="1572160" cy="313547"/>
    <xdr:sp macro="" textlink="Caixa!F41">
      <xdr:nvSpPr>
        <xdr:cNvPr id="74" name="CaixaDeTexto 73">
          <a:extLst>
            <a:ext uri="{FF2B5EF4-FFF2-40B4-BE49-F238E27FC236}">
              <a16:creationId xmlns:a16="http://schemas.microsoft.com/office/drawing/2014/main" id="{3ADD0A03-BB51-49C2-9660-EF8F92F81D25}"/>
            </a:ext>
          </a:extLst>
        </xdr:cNvPr>
        <xdr:cNvSpPr txBox="1"/>
      </xdr:nvSpPr>
      <xdr:spPr>
        <a:xfrm>
          <a:off x="1666340" y="213490"/>
          <a:ext cx="1572160" cy="3135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fld id="{58E3A502-DA01-49BD-AF21-6DAC2AC478EF}" type="TxLink">
            <a:rPr lang="en-US" sz="15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pPr marL="0" indent="0" algn="l"/>
            <a:t> R$ 2.048,93 </a:t>
          </a:fld>
          <a:endParaRPr lang="en-US" sz="15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457200</xdr:colOff>
      <xdr:row>2</xdr:row>
      <xdr:rowOff>123825</xdr:rowOff>
    </xdr:from>
    <xdr:ext cx="1191160" cy="252185"/>
    <xdr:sp macro="" textlink="">
      <xdr:nvSpPr>
        <xdr:cNvPr id="113" name="CaixaDeTexto 112">
          <a:extLst>
            <a:ext uri="{FF2B5EF4-FFF2-40B4-BE49-F238E27FC236}">
              <a16:creationId xmlns:a16="http://schemas.microsoft.com/office/drawing/2014/main" id="{68F3F374-E220-400D-A377-5CC36DA23610}"/>
            </a:ext>
          </a:extLst>
        </xdr:cNvPr>
        <xdr:cNvSpPr txBox="1"/>
      </xdr:nvSpPr>
      <xdr:spPr>
        <a:xfrm>
          <a:off x="1676400" y="504825"/>
          <a:ext cx="1191160" cy="2521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r>
            <a:rPr lang="en-US" sz="1100" b="0" i="0" u="none" strike="noStrike" baseline="0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Receita Bruta</a:t>
          </a:r>
        </a:p>
      </xdr:txBody>
    </xdr:sp>
    <xdr:clientData/>
  </xdr:oneCellAnchor>
  <xdr:oneCellAnchor>
    <xdr:from>
      <xdr:col>14</xdr:col>
      <xdr:colOff>342365</xdr:colOff>
      <xdr:row>1</xdr:row>
      <xdr:rowOff>70615</xdr:rowOff>
    </xdr:from>
    <xdr:ext cx="1819810" cy="298095"/>
    <xdr:sp macro="" textlink="Caixa!F40">
      <xdr:nvSpPr>
        <xdr:cNvPr id="169" name="CaixaDeTexto 168">
          <a:extLst>
            <a:ext uri="{FF2B5EF4-FFF2-40B4-BE49-F238E27FC236}">
              <a16:creationId xmlns:a16="http://schemas.microsoft.com/office/drawing/2014/main" id="{F84A3018-01D6-447D-AC45-3BB5307DA432}"/>
            </a:ext>
          </a:extLst>
        </xdr:cNvPr>
        <xdr:cNvSpPr txBox="1"/>
      </xdr:nvSpPr>
      <xdr:spPr>
        <a:xfrm>
          <a:off x="8876765" y="261115"/>
          <a:ext cx="1819810" cy="2980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fld id="{3D794CB4-BB59-469D-A432-F6B9722A32BF}" type="TxLink">
            <a:rPr lang="en-US" sz="15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pPr marL="0" indent="0" algn="l"/>
            <a:t> R$ 350,00 </a:t>
          </a:fld>
          <a:endParaRPr lang="en-US" sz="15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409575</xdr:colOff>
      <xdr:row>2</xdr:row>
      <xdr:rowOff>161925</xdr:rowOff>
    </xdr:from>
    <xdr:ext cx="1191160" cy="252185"/>
    <xdr:sp macro="" textlink="">
      <xdr:nvSpPr>
        <xdr:cNvPr id="170" name="CaixaDeTexto 169">
          <a:extLst>
            <a:ext uri="{FF2B5EF4-FFF2-40B4-BE49-F238E27FC236}">
              <a16:creationId xmlns:a16="http://schemas.microsoft.com/office/drawing/2014/main" id="{0C92FC87-3695-4CA6-A96C-9F90F8134026}"/>
            </a:ext>
          </a:extLst>
        </xdr:cNvPr>
        <xdr:cNvSpPr txBox="1"/>
      </xdr:nvSpPr>
      <xdr:spPr>
        <a:xfrm>
          <a:off x="8943975" y="542925"/>
          <a:ext cx="1191160" cy="2521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r>
            <a:rPr lang="en-US" sz="1100" b="0" i="0" u="none" strike="noStrike" baseline="0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Despesas</a:t>
          </a:r>
        </a:p>
      </xdr:txBody>
    </xdr:sp>
    <xdr:clientData/>
  </xdr:oneCellAnchor>
  <xdr:oneCellAnchor>
    <xdr:from>
      <xdr:col>19</xdr:col>
      <xdr:colOff>285214</xdr:colOff>
      <xdr:row>9</xdr:row>
      <xdr:rowOff>165865</xdr:rowOff>
    </xdr:from>
    <xdr:ext cx="2134135" cy="500885"/>
    <xdr:sp macro="" textlink="Preços!C1">
      <xdr:nvSpPr>
        <xdr:cNvPr id="177" name="CaixaDeTexto 176">
          <a:extLst>
            <a:ext uri="{FF2B5EF4-FFF2-40B4-BE49-F238E27FC236}">
              <a16:creationId xmlns:a16="http://schemas.microsoft.com/office/drawing/2014/main" id="{FF8DEA84-8C79-4387-B49D-E2E10FD1277C}"/>
            </a:ext>
          </a:extLst>
        </xdr:cNvPr>
        <xdr:cNvSpPr txBox="1"/>
      </xdr:nvSpPr>
      <xdr:spPr>
        <a:xfrm>
          <a:off x="11867614" y="1880365"/>
          <a:ext cx="2134135" cy="500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27AF62D8-0742-4B9B-BE5C-3B145D88803A}" type="TxLink">
            <a:rPr lang="en-US" sz="13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Barberia 123</a:t>
          </a:fld>
          <a:endParaRPr lang="en-US" sz="13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Calibri"/>
          </a:endParaRPr>
        </a:p>
      </xdr:txBody>
    </xdr:sp>
    <xdr:clientData/>
  </xdr:oneCellAnchor>
  <xdr:twoCellAnchor editAs="oneCell">
    <xdr:from>
      <xdr:col>18</xdr:col>
      <xdr:colOff>247650</xdr:colOff>
      <xdr:row>10</xdr:row>
      <xdr:rowOff>104775</xdr:rowOff>
    </xdr:from>
    <xdr:to>
      <xdr:col>19</xdr:col>
      <xdr:colOff>352425</xdr:colOff>
      <xdr:row>14</xdr:row>
      <xdr:rowOff>57150</xdr:rowOff>
    </xdr:to>
    <xdr:pic>
      <xdr:nvPicPr>
        <xdr:cNvPr id="179" name="Imagem 178">
          <a:extLst>
            <a:ext uri="{FF2B5EF4-FFF2-40B4-BE49-F238E27FC236}">
              <a16:creationId xmlns:a16="http://schemas.microsoft.com/office/drawing/2014/main" id="{53D76CF4-D187-49BD-A0E4-E088B8629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220450" y="2009775"/>
          <a:ext cx="714375" cy="714375"/>
        </a:xfrm>
        <a:prstGeom prst="rect">
          <a:avLst/>
        </a:prstGeom>
      </xdr:spPr>
    </xdr:pic>
    <xdr:clientData/>
  </xdr:twoCellAnchor>
  <xdr:oneCellAnchor>
    <xdr:from>
      <xdr:col>19</xdr:col>
      <xdr:colOff>304265</xdr:colOff>
      <xdr:row>12</xdr:row>
      <xdr:rowOff>118240</xdr:rowOff>
    </xdr:from>
    <xdr:ext cx="1781710" cy="329435"/>
    <xdr:sp macro="" textlink="">
      <xdr:nvSpPr>
        <xdr:cNvPr id="180" name="CaixaDeTexto 179">
          <a:extLst>
            <a:ext uri="{FF2B5EF4-FFF2-40B4-BE49-F238E27FC236}">
              <a16:creationId xmlns:a16="http://schemas.microsoft.com/office/drawing/2014/main" id="{263EEC77-7DB8-4295-BF75-DF0A67BDE14C}"/>
            </a:ext>
          </a:extLst>
        </xdr:cNvPr>
        <xdr:cNvSpPr txBox="1"/>
      </xdr:nvSpPr>
      <xdr:spPr>
        <a:xfrm>
          <a:off x="11886665" y="2404240"/>
          <a:ext cx="1781710" cy="3294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r>
            <a:rPr lang="en-US" sz="13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t>Tabela de preços</a:t>
          </a:r>
        </a:p>
      </xdr:txBody>
    </xdr:sp>
    <xdr:clientData/>
  </xdr:oneCellAnchor>
  <xdr:oneCellAnchor>
    <xdr:from>
      <xdr:col>18</xdr:col>
      <xdr:colOff>504290</xdr:colOff>
      <xdr:row>15</xdr:row>
      <xdr:rowOff>118240</xdr:rowOff>
    </xdr:from>
    <xdr:ext cx="1524535" cy="281810"/>
    <xdr:sp macro="" textlink="Preços!B8">
      <xdr:nvSpPr>
        <xdr:cNvPr id="181" name="CaixaDeTexto 180">
          <a:extLst>
            <a:ext uri="{FF2B5EF4-FFF2-40B4-BE49-F238E27FC236}">
              <a16:creationId xmlns:a16="http://schemas.microsoft.com/office/drawing/2014/main" id="{D5DC5083-74DE-4D45-9339-06092F0AB39F}"/>
            </a:ext>
          </a:extLst>
        </xdr:cNvPr>
        <xdr:cNvSpPr txBox="1"/>
      </xdr:nvSpPr>
      <xdr:spPr>
        <a:xfrm>
          <a:off x="11477090" y="2975740"/>
          <a:ext cx="1524535" cy="2818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ED2950A2-B413-4798-95BF-DBE7BF185188}" type="TxLink">
            <a:rPr lang="en-US" sz="13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Corte</a:t>
          </a:fld>
          <a:endParaRPr lang="en-US" sz="13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Calibri"/>
          </a:endParaRPr>
        </a:p>
      </xdr:txBody>
    </xdr:sp>
    <xdr:clientData/>
  </xdr:oneCellAnchor>
  <xdr:oneCellAnchor>
    <xdr:from>
      <xdr:col>18</xdr:col>
      <xdr:colOff>513815</xdr:colOff>
      <xdr:row>17</xdr:row>
      <xdr:rowOff>137290</xdr:rowOff>
    </xdr:from>
    <xdr:ext cx="1515010" cy="281810"/>
    <xdr:sp macro="" textlink="Preços!B9">
      <xdr:nvSpPr>
        <xdr:cNvPr id="182" name="CaixaDeTexto 181">
          <a:extLst>
            <a:ext uri="{FF2B5EF4-FFF2-40B4-BE49-F238E27FC236}">
              <a16:creationId xmlns:a16="http://schemas.microsoft.com/office/drawing/2014/main" id="{D843CF74-ABCA-4EC3-BFBB-5A13B14863A7}"/>
            </a:ext>
          </a:extLst>
        </xdr:cNvPr>
        <xdr:cNvSpPr txBox="1"/>
      </xdr:nvSpPr>
      <xdr:spPr>
        <a:xfrm>
          <a:off x="11486615" y="3375790"/>
          <a:ext cx="1515010" cy="2818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4F6B0FAF-626D-4336-9859-CE5A63CED07B}" type="TxLink">
            <a:rPr lang="en-US" sz="13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Barba</a:t>
          </a:fld>
          <a:endParaRPr lang="en-US" sz="13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18</xdr:col>
      <xdr:colOff>513814</xdr:colOff>
      <xdr:row>19</xdr:row>
      <xdr:rowOff>118239</xdr:rowOff>
    </xdr:from>
    <xdr:ext cx="1543585" cy="519935"/>
    <xdr:sp macro="" textlink="Preços!B10">
      <xdr:nvSpPr>
        <xdr:cNvPr id="183" name="CaixaDeTexto 182">
          <a:extLst>
            <a:ext uri="{FF2B5EF4-FFF2-40B4-BE49-F238E27FC236}">
              <a16:creationId xmlns:a16="http://schemas.microsoft.com/office/drawing/2014/main" id="{0221DF54-5E10-4733-BA35-DE5C9D005756}"/>
            </a:ext>
          </a:extLst>
        </xdr:cNvPr>
        <xdr:cNvSpPr txBox="1"/>
      </xdr:nvSpPr>
      <xdr:spPr>
        <a:xfrm>
          <a:off x="11486614" y="3737739"/>
          <a:ext cx="1543585" cy="5199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733B3956-937A-4A3B-906F-50096003253C}" type="TxLink">
            <a:rPr lang="en-US" sz="13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Corte + Barba</a:t>
          </a:fld>
          <a:endParaRPr lang="en-US" sz="13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18</xdr:col>
      <xdr:colOff>542389</xdr:colOff>
      <xdr:row>22</xdr:row>
      <xdr:rowOff>3940</xdr:rowOff>
    </xdr:from>
    <xdr:ext cx="1600735" cy="281810"/>
    <xdr:sp macro="" textlink="Preços!B11">
      <xdr:nvSpPr>
        <xdr:cNvPr id="184" name="CaixaDeTexto 183">
          <a:extLst>
            <a:ext uri="{FF2B5EF4-FFF2-40B4-BE49-F238E27FC236}">
              <a16:creationId xmlns:a16="http://schemas.microsoft.com/office/drawing/2014/main" id="{7D321689-190D-4B65-8536-D77161543FBA}"/>
            </a:ext>
          </a:extLst>
        </xdr:cNvPr>
        <xdr:cNvSpPr txBox="1"/>
      </xdr:nvSpPr>
      <xdr:spPr>
        <a:xfrm>
          <a:off x="11515189" y="4194940"/>
          <a:ext cx="1600735" cy="2818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CD1EDE52-7C80-4C30-90DD-433FB9188FA6}" type="TxLink">
            <a:rPr lang="en-US" sz="13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Pigmentação</a:t>
          </a:fld>
          <a:endParaRPr lang="en-US" sz="13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18</xdr:col>
      <xdr:colOff>561440</xdr:colOff>
      <xdr:row>24</xdr:row>
      <xdr:rowOff>70615</xdr:rowOff>
    </xdr:from>
    <xdr:ext cx="1419760" cy="281810"/>
    <xdr:sp macro="" textlink="Preços!B12">
      <xdr:nvSpPr>
        <xdr:cNvPr id="185" name="CaixaDeTexto 184">
          <a:extLst>
            <a:ext uri="{FF2B5EF4-FFF2-40B4-BE49-F238E27FC236}">
              <a16:creationId xmlns:a16="http://schemas.microsoft.com/office/drawing/2014/main" id="{3A1D3596-F138-4EBE-B0D2-C30B2E16B477}"/>
            </a:ext>
          </a:extLst>
        </xdr:cNvPr>
        <xdr:cNvSpPr txBox="1"/>
      </xdr:nvSpPr>
      <xdr:spPr>
        <a:xfrm>
          <a:off x="11534240" y="4642615"/>
          <a:ext cx="1419760" cy="2818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6E904AC3-DD36-4BAB-AA38-8A3D2E5FE957}" type="TxLink">
            <a:rPr lang="en-US" sz="13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Plano</a:t>
          </a:fld>
          <a:endParaRPr lang="en-US" sz="13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21</xdr:col>
      <xdr:colOff>142340</xdr:colOff>
      <xdr:row>15</xdr:row>
      <xdr:rowOff>165865</xdr:rowOff>
    </xdr:from>
    <xdr:ext cx="1229260" cy="281810"/>
    <xdr:sp macro="" textlink="Preços!D8">
      <xdr:nvSpPr>
        <xdr:cNvPr id="186" name="CaixaDeTexto 185">
          <a:extLst>
            <a:ext uri="{FF2B5EF4-FFF2-40B4-BE49-F238E27FC236}">
              <a16:creationId xmlns:a16="http://schemas.microsoft.com/office/drawing/2014/main" id="{0B55F33B-777D-4693-95AB-2679D0676431}"/>
            </a:ext>
          </a:extLst>
        </xdr:cNvPr>
        <xdr:cNvSpPr txBox="1"/>
      </xdr:nvSpPr>
      <xdr:spPr>
        <a:xfrm>
          <a:off x="12943940" y="3023365"/>
          <a:ext cx="1229260" cy="2818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6068552C-045F-4E16-B165-598F237009A6}" type="TxLink">
            <a:rPr lang="en-US" sz="1200" b="1" i="0" u="none" strike="noStrike">
              <a:solidFill>
                <a:srgbClr val="FFC000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 R$ 40,00 </a:t>
          </a:fld>
          <a:endParaRPr lang="en-US" sz="1200" b="1" i="0" u="none" strike="noStrike">
            <a:solidFill>
              <a:srgbClr val="FFC000"/>
            </a:solidFill>
            <a:latin typeface="Abadi" panose="020B0604020104020204" pitchFamily="34" charset="0"/>
            <a:ea typeface="+mn-ea"/>
            <a:cs typeface="Calibri"/>
          </a:endParaRPr>
        </a:p>
      </xdr:txBody>
    </xdr:sp>
    <xdr:clientData/>
  </xdr:oneCellAnchor>
  <xdr:oneCellAnchor>
    <xdr:from>
      <xdr:col>21</xdr:col>
      <xdr:colOff>132815</xdr:colOff>
      <xdr:row>17</xdr:row>
      <xdr:rowOff>184915</xdr:rowOff>
    </xdr:from>
    <xdr:ext cx="1229260" cy="281810"/>
    <xdr:sp macro="" textlink="Preços!D9">
      <xdr:nvSpPr>
        <xdr:cNvPr id="187" name="CaixaDeTexto 186">
          <a:extLst>
            <a:ext uri="{FF2B5EF4-FFF2-40B4-BE49-F238E27FC236}">
              <a16:creationId xmlns:a16="http://schemas.microsoft.com/office/drawing/2014/main" id="{6F5F0753-33D8-43FD-8462-CF1043407560}"/>
            </a:ext>
          </a:extLst>
        </xdr:cNvPr>
        <xdr:cNvSpPr txBox="1"/>
      </xdr:nvSpPr>
      <xdr:spPr>
        <a:xfrm>
          <a:off x="12934415" y="3423415"/>
          <a:ext cx="1229260" cy="2818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9919BA3E-AB04-41F5-8CF6-8C4978189D29}" type="TxLink">
            <a:rPr lang="en-US" sz="1200" b="1" i="0" u="none" strike="noStrike">
              <a:solidFill>
                <a:srgbClr val="FFC000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 R$ 45,00 </a:t>
          </a:fld>
          <a:endParaRPr lang="en-US" sz="1200" b="1" i="0" u="none" strike="noStrike">
            <a:solidFill>
              <a:srgbClr val="FFC000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21</xdr:col>
      <xdr:colOff>132815</xdr:colOff>
      <xdr:row>19</xdr:row>
      <xdr:rowOff>175390</xdr:rowOff>
    </xdr:from>
    <xdr:ext cx="1229260" cy="281810"/>
    <xdr:sp macro="" textlink="Preços!D10">
      <xdr:nvSpPr>
        <xdr:cNvPr id="188" name="CaixaDeTexto 187">
          <a:extLst>
            <a:ext uri="{FF2B5EF4-FFF2-40B4-BE49-F238E27FC236}">
              <a16:creationId xmlns:a16="http://schemas.microsoft.com/office/drawing/2014/main" id="{FAD0F921-8484-4505-BF5A-EE17790421EE}"/>
            </a:ext>
          </a:extLst>
        </xdr:cNvPr>
        <xdr:cNvSpPr txBox="1"/>
      </xdr:nvSpPr>
      <xdr:spPr>
        <a:xfrm>
          <a:off x="12934415" y="3794890"/>
          <a:ext cx="1229260" cy="2818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AC0886E2-5C0A-4289-B498-ABC98A364B1E}" type="TxLink">
            <a:rPr lang="en-US" sz="1200" b="1" i="0" u="none" strike="noStrike">
              <a:solidFill>
                <a:srgbClr val="FFC000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 R$ 60,00 </a:t>
          </a:fld>
          <a:endParaRPr lang="en-US" sz="1200" b="1" i="0" u="none" strike="noStrike">
            <a:solidFill>
              <a:srgbClr val="FFC000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21</xdr:col>
      <xdr:colOff>123290</xdr:colOff>
      <xdr:row>22</xdr:row>
      <xdr:rowOff>61090</xdr:rowOff>
    </xdr:from>
    <xdr:ext cx="1229260" cy="281810"/>
    <xdr:sp macro="" textlink="Preços!D11">
      <xdr:nvSpPr>
        <xdr:cNvPr id="189" name="CaixaDeTexto 188">
          <a:extLst>
            <a:ext uri="{FF2B5EF4-FFF2-40B4-BE49-F238E27FC236}">
              <a16:creationId xmlns:a16="http://schemas.microsoft.com/office/drawing/2014/main" id="{8DBE47CA-CDBF-4CFE-B190-DFCFCAD94958}"/>
            </a:ext>
          </a:extLst>
        </xdr:cNvPr>
        <xdr:cNvSpPr txBox="1"/>
      </xdr:nvSpPr>
      <xdr:spPr>
        <a:xfrm>
          <a:off x="12924890" y="4252090"/>
          <a:ext cx="1229260" cy="2818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1CD0251A-9CE0-4858-AEBF-2412840A71A5}" type="TxLink">
            <a:rPr lang="en-US" sz="1200" b="1" i="0" u="none" strike="noStrike">
              <a:solidFill>
                <a:srgbClr val="FFC000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 R$ 100,00 </a:t>
          </a:fld>
          <a:endParaRPr lang="en-US" sz="1200" b="1" i="0" u="none" strike="noStrike">
            <a:solidFill>
              <a:srgbClr val="FFC000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oneCellAnchor>
    <xdr:from>
      <xdr:col>21</xdr:col>
      <xdr:colOff>104240</xdr:colOff>
      <xdr:row>24</xdr:row>
      <xdr:rowOff>108715</xdr:rowOff>
    </xdr:from>
    <xdr:ext cx="1229260" cy="281810"/>
    <xdr:sp macro="" textlink="Preços!D12">
      <xdr:nvSpPr>
        <xdr:cNvPr id="190" name="CaixaDeTexto 189">
          <a:extLst>
            <a:ext uri="{FF2B5EF4-FFF2-40B4-BE49-F238E27FC236}">
              <a16:creationId xmlns:a16="http://schemas.microsoft.com/office/drawing/2014/main" id="{0EFA48B2-6426-4A47-86E9-426085913BAA}"/>
            </a:ext>
          </a:extLst>
        </xdr:cNvPr>
        <xdr:cNvSpPr txBox="1"/>
      </xdr:nvSpPr>
      <xdr:spPr>
        <a:xfrm>
          <a:off x="12905840" y="4680715"/>
          <a:ext cx="1229260" cy="2818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l"/>
          <a:fld id="{C96AE61C-7196-48FF-8162-BF836013732E}" type="TxLink">
            <a:rPr lang="en-US" sz="1200" b="1" i="0" u="none" strike="noStrike">
              <a:solidFill>
                <a:srgbClr val="FFC000"/>
              </a:solidFill>
              <a:latin typeface="Abadi" panose="020B0604020104020204" pitchFamily="34" charset="0"/>
              <a:ea typeface="+mn-ea"/>
              <a:cs typeface="Arial"/>
            </a:rPr>
            <a:pPr marL="0" indent="0" algn="l"/>
            <a:t> R$ 100,00 </a:t>
          </a:fld>
          <a:endParaRPr lang="en-US" sz="1200" b="1" i="0" u="none" strike="noStrike">
            <a:solidFill>
              <a:srgbClr val="FFC000"/>
            </a:solidFill>
            <a:latin typeface="Abadi" panose="020B0604020104020204" pitchFamily="34" charset="0"/>
            <a:ea typeface="+mn-ea"/>
            <a:cs typeface="Arial"/>
          </a:endParaRPr>
        </a:p>
      </xdr:txBody>
    </xdr:sp>
    <xdr:clientData/>
  </xdr:oneCellAnchor>
  <xdr:twoCellAnchor>
    <xdr:from>
      <xdr:col>0</xdr:col>
      <xdr:colOff>0</xdr:colOff>
      <xdr:row>4</xdr:row>
      <xdr:rowOff>104775</xdr:rowOff>
    </xdr:from>
    <xdr:to>
      <xdr:col>5</xdr:col>
      <xdr:colOff>371475</xdr:colOff>
      <xdr:row>16</xdr:row>
      <xdr:rowOff>114300</xdr:rowOff>
    </xdr:to>
    <xdr:graphicFrame macro="">
      <xdr:nvGraphicFramePr>
        <xdr:cNvPr id="54" name="Gráfico 53">
          <a:extLst>
            <a:ext uri="{FF2B5EF4-FFF2-40B4-BE49-F238E27FC236}">
              <a16:creationId xmlns:a16="http://schemas.microsoft.com/office/drawing/2014/main" id="{CF48543E-C895-48A1-B1D1-73C1FF02E0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17</xdr:row>
      <xdr:rowOff>152401</xdr:rowOff>
    </xdr:from>
    <xdr:to>
      <xdr:col>5</xdr:col>
      <xdr:colOff>390525</xdr:colOff>
      <xdr:row>29</xdr:row>
      <xdr:rowOff>38101</xdr:rowOff>
    </xdr:to>
    <xdr:graphicFrame macro="">
      <xdr:nvGraphicFramePr>
        <xdr:cNvPr id="55" name="Gráfico 54">
          <a:extLst>
            <a:ext uri="{FF2B5EF4-FFF2-40B4-BE49-F238E27FC236}">
              <a16:creationId xmlns:a16="http://schemas.microsoft.com/office/drawing/2014/main" id="{BFC5B90D-80A9-471B-94A7-48543DCBF6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5</xdr:col>
      <xdr:colOff>466725</xdr:colOff>
      <xdr:row>6</xdr:row>
      <xdr:rowOff>19050</xdr:rowOff>
    </xdr:from>
    <xdr:to>
      <xdr:col>7</xdr:col>
      <xdr:colOff>466725</xdr:colOff>
      <xdr:row>15</xdr:row>
      <xdr:rowOff>114300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Cortes">
              <a:extLst>
                <a:ext uri="{FF2B5EF4-FFF2-40B4-BE49-F238E27FC236}">
                  <a16:creationId xmlns:a16="http://schemas.microsoft.com/office/drawing/2014/main" id="{FE9C21C3-FD22-4E68-97C1-73B575769C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rt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14725" y="1162050"/>
              <a:ext cx="1219200" cy="1809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8</xdr:col>
      <xdr:colOff>571500</xdr:colOff>
      <xdr:row>6</xdr:row>
      <xdr:rowOff>133349</xdr:rowOff>
    </xdr:from>
    <xdr:to>
      <xdr:col>16</xdr:col>
      <xdr:colOff>323850</xdr:colOff>
      <xdr:row>20</xdr:row>
      <xdr:rowOff>123824</xdr:rowOff>
    </xdr:to>
    <xdr:graphicFrame macro="">
      <xdr:nvGraphicFramePr>
        <xdr:cNvPr id="57" name="Gráfico 56">
          <a:extLst>
            <a:ext uri="{FF2B5EF4-FFF2-40B4-BE49-F238E27FC236}">
              <a16:creationId xmlns:a16="http://schemas.microsoft.com/office/drawing/2014/main" id="{67FC16A8-1327-43AB-973E-DE16567383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28575</xdr:colOff>
      <xdr:row>19</xdr:row>
      <xdr:rowOff>133350</xdr:rowOff>
    </xdr:from>
    <xdr:to>
      <xdr:col>15</xdr:col>
      <xdr:colOff>333375</xdr:colOff>
      <xdr:row>34</xdr:row>
      <xdr:rowOff>19050</xdr:rowOff>
    </xdr:to>
    <xdr:graphicFrame macro="">
      <xdr:nvGraphicFramePr>
        <xdr:cNvPr id="58" name="Gráfico 57">
          <a:extLst>
            <a:ext uri="{FF2B5EF4-FFF2-40B4-BE49-F238E27FC236}">
              <a16:creationId xmlns:a16="http://schemas.microsoft.com/office/drawing/2014/main" id="{18137FE1-21FD-46D3-BDD9-AE4B3470A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oneCellAnchor>
    <xdr:from>
      <xdr:col>5</xdr:col>
      <xdr:colOff>332840</xdr:colOff>
      <xdr:row>1</xdr:row>
      <xdr:rowOff>32515</xdr:rowOff>
    </xdr:from>
    <xdr:ext cx="1629310" cy="313547"/>
    <xdr:sp macro="" textlink="Caixa!F42">
      <xdr:nvSpPr>
        <xdr:cNvPr id="59" name="CaixaDeTexto 58">
          <a:extLst>
            <a:ext uri="{FF2B5EF4-FFF2-40B4-BE49-F238E27FC236}">
              <a16:creationId xmlns:a16="http://schemas.microsoft.com/office/drawing/2014/main" id="{CC0C76DF-B399-4E04-998B-17750AB3FE29}"/>
            </a:ext>
          </a:extLst>
        </xdr:cNvPr>
        <xdr:cNvSpPr txBox="1"/>
      </xdr:nvSpPr>
      <xdr:spPr>
        <a:xfrm>
          <a:off x="3380840" y="223015"/>
          <a:ext cx="1629310" cy="3135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fld id="{BBCD1BAA-0AC5-4DC4-9813-634DC0AD821A}" type="TxLink">
            <a:rPr lang="en-US" sz="15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pPr marL="0" indent="0" algn="l"/>
            <a:t> R$ 1.698,93 </a:t>
          </a:fld>
          <a:endParaRPr lang="en-US" sz="15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5</xdr:col>
      <xdr:colOff>333375</xdr:colOff>
      <xdr:row>2</xdr:row>
      <xdr:rowOff>123825</xdr:rowOff>
    </xdr:from>
    <xdr:ext cx="1191160" cy="252185"/>
    <xdr:sp macro="" textlink="">
      <xdr:nvSpPr>
        <xdr:cNvPr id="60" name="CaixaDeTexto 59">
          <a:extLst>
            <a:ext uri="{FF2B5EF4-FFF2-40B4-BE49-F238E27FC236}">
              <a16:creationId xmlns:a16="http://schemas.microsoft.com/office/drawing/2014/main" id="{E4E16501-7FCC-4D8C-9EC4-F2FEEA706CBF}"/>
            </a:ext>
          </a:extLst>
        </xdr:cNvPr>
        <xdr:cNvSpPr txBox="1"/>
      </xdr:nvSpPr>
      <xdr:spPr>
        <a:xfrm>
          <a:off x="3381375" y="504825"/>
          <a:ext cx="1191160" cy="2521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r>
            <a:rPr lang="en-US" sz="1100" b="0" i="0" u="none" strike="noStrike" baseline="0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Lucro</a:t>
          </a:r>
        </a:p>
      </xdr:txBody>
    </xdr:sp>
    <xdr:clientData/>
  </xdr:oneCellAnchor>
  <xdr:oneCellAnchor>
    <xdr:from>
      <xdr:col>8</xdr:col>
      <xdr:colOff>228065</xdr:colOff>
      <xdr:row>1</xdr:row>
      <xdr:rowOff>42040</xdr:rowOff>
    </xdr:from>
    <xdr:ext cx="1353085" cy="313547"/>
    <xdr:sp macro="" textlink="Caixa!F43">
      <xdr:nvSpPr>
        <xdr:cNvPr id="62" name="CaixaDeTexto 61">
          <a:extLst>
            <a:ext uri="{FF2B5EF4-FFF2-40B4-BE49-F238E27FC236}">
              <a16:creationId xmlns:a16="http://schemas.microsoft.com/office/drawing/2014/main" id="{A48F916B-6D4A-4CF8-A9DD-163EF15228FD}"/>
            </a:ext>
          </a:extLst>
        </xdr:cNvPr>
        <xdr:cNvSpPr txBox="1"/>
      </xdr:nvSpPr>
      <xdr:spPr>
        <a:xfrm>
          <a:off x="5104865" y="232540"/>
          <a:ext cx="1353085" cy="3135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fld id="{9EBCB320-539D-4EEB-B8B7-F3DBABE4830C}" type="TxLink">
            <a:rPr lang="en-US" sz="15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pPr marL="0" indent="0" algn="l"/>
            <a:t>82,92%</a:t>
          </a:fld>
          <a:endParaRPr lang="en-US" sz="15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8</xdr:col>
      <xdr:colOff>285750</xdr:colOff>
      <xdr:row>2</xdr:row>
      <xdr:rowOff>133350</xdr:rowOff>
    </xdr:from>
    <xdr:ext cx="1191160" cy="252185"/>
    <xdr:sp macro="" textlink="">
      <xdr:nvSpPr>
        <xdr:cNvPr id="63" name="CaixaDeTexto 62">
          <a:extLst>
            <a:ext uri="{FF2B5EF4-FFF2-40B4-BE49-F238E27FC236}">
              <a16:creationId xmlns:a16="http://schemas.microsoft.com/office/drawing/2014/main" id="{55B85D96-CE77-4A59-BCD5-9D0FD0332D8E}"/>
            </a:ext>
          </a:extLst>
        </xdr:cNvPr>
        <xdr:cNvSpPr txBox="1"/>
      </xdr:nvSpPr>
      <xdr:spPr>
        <a:xfrm>
          <a:off x="5162550" y="514350"/>
          <a:ext cx="1191160" cy="2521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r>
            <a:rPr lang="en-US" sz="1100" b="0" i="0" u="none" strike="noStrike" baseline="0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Margem</a:t>
          </a:r>
        </a:p>
      </xdr:txBody>
    </xdr:sp>
    <xdr:clientData/>
  </xdr:oneCellAnchor>
  <xdr:twoCellAnchor editAs="oneCell">
    <xdr:from>
      <xdr:col>5</xdr:col>
      <xdr:colOff>466725</xdr:colOff>
      <xdr:row>18</xdr:row>
      <xdr:rowOff>85726</xdr:rowOff>
    </xdr:from>
    <xdr:to>
      <xdr:col>7</xdr:col>
      <xdr:colOff>466725</xdr:colOff>
      <xdr:row>26</xdr:row>
      <xdr:rowOff>180976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Tipo">
              <a:extLst>
                <a:ext uri="{FF2B5EF4-FFF2-40B4-BE49-F238E27FC236}">
                  <a16:creationId xmlns:a16="http://schemas.microsoft.com/office/drawing/2014/main" id="{4C34419D-E2FD-4115-A3FB-A2C7D182036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p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14725" y="3514726"/>
              <a:ext cx="1219200" cy="16192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95251</xdr:colOff>
      <xdr:row>0</xdr:row>
      <xdr:rowOff>66675</xdr:rowOff>
    </xdr:from>
    <xdr:to>
      <xdr:col>14</xdr:col>
      <xdr:colOff>409576</xdr:colOff>
      <xdr:row>5</xdr:row>
      <xdr:rowOff>38100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BEBB2B44-6702-4CBF-92D2-B7448ED83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020051" y="66675"/>
          <a:ext cx="923925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0</xdr:row>
      <xdr:rowOff>66675</xdr:rowOff>
    </xdr:from>
    <xdr:to>
      <xdr:col>2</xdr:col>
      <xdr:colOff>390525</xdr:colOff>
      <xdr:row>4</xdr:row>
      <xdr:rowOff>180975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09C3E4F-34CE-4ACE-A626-2F948BE09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33425" y="66675"/>
          <a:ext cx="876300" cy="876300"/>
        </a:xfrm>
        <a:prstGeom prst="rect">
          <a:avLst/>
        </a:prstGeom>
      </xdr:spPr>
    </xdr:pic>
    <xdr:clientData/>
  </xdr:twoCellAnchor>
  <xdr:twoCellAnchor>
    <xdr:from>
      <xdr:col>11</xdr:col>
      <xdr:colOff>85724</xdr:colOff>
      <xdr:row>4</xdr:row>
      <xdr:rowOff>85725</xdr:rowOff>
    </xdr:from>
    <xdr:to>
      <xdr:col>12</xdr:col>
      <xdr:colOff>213782</xdr:colOff>
      <xdr:row>4</xdr:row>
      <xdr:rowOff>95251</xdr:rowOff>
    </xdr:to>
    <xdr:cxnSp macro="">
      <xdr:nvCxnSpPr>
        <xdr:cNvPr id="46" name="Conector reto 45">
          <a:extLst>
            <a:ext uri="{FF2B5EF4-FFF2-40B4-BE49-F238E27FC236}">
              <a16:creationId xmlns:a16="http://schemas.microsoft.com/office/drawing/2014/main" id="{66CE38BD-EAEA-4D76-9F7F-11FF5B85E611}"/>
            </a:ext>
          </a:extLst>
        </xdr:cNvPr>
        <xdr:cNvCxnSpPr/>
      </xdr:nvCxnSpPr>
      <xdr:spPr>
        <a:xfrm flipV="1">
          <a:off x="6791324" y="847725"/>
          <a:ext cx="737658" cy="9526"/>
        </a:xfrm>
        <a:prstGeom prst="line">
          <a:avLst/>
        </a:prstGeom>
        <a:ln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457200</xdr:colOff>
      <xdr:row>5</xdr:row>
      <xdr:rowOff>0</xdr:rowOff>
    </xdr:from>
    <xdr:ext cx="1426634" cy="257176"/>
    <xdr:sp macro="" textlink="">
      <xdr:nvSpPr>
        <xdr:cNvPr id="47" name="CaixaDeTexto 46">
          <a:extLst>
            <a:ext uri="{FF2B5EF4-FFF2-40B4-BE49-F238E27FC236}">
              <a16:creationId xmlns:a16="http://schemas.microsoft.com/office/drawing/2014/main" id="{A0D7FFAF-4458-4164-B280-FAE81417226F}"/>
            </a:ext>
          </a:extLst>
        </xdr:cNvPr>
        <xdr:cNvSpPr txBox="1"/>
      </xdr:nvSpPr>
      <xdr:spPr>
        <a:xfrm>
          <a:off x="6595533" y="952500"/>
          <a:ext cx="1426634" cy="257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indent="0" algn="ctr"/>
          <a:r>
            <a:rPr lang="en-US" sz="1200" b="0" i="0" u="none" strike="noStrike" baseline="0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spacegestaoai.com</a:t>
          </a:r>
        </a:p>
      </xdr:txBody>
    </xdr:sp>
    <xdr:clientData/>
  </xdr:oneCellAnchor>
  <xdr:oneCellAnchor>
    <xdr:from>
      <xdr:col>17</xdr:col>
      <xdr:colOff>294740</xdr:colOff>
      <xdr:row>1</xdr:row>
      <xdr:rowOff>61090</xdr:rowOff>
    </xdr:from>
    <xdr:ext cx="1353085" cy="313547"/>
    <xdr:sp macro="" textlink="Estoque!J14">
      <xdr:nvSpPr>
        <xdr:cNvPr id="49" name="CaixaDeTexto 48">
          <a:extLst>
            <a:ext uri="{FF2B5EF4-FFF2-40B4-BE49-F238E27FC236}">
              <a16:creationId xmlns:a16="http://schemas.microsoft.com/office/drawing/2014/main" id="{88E81854-2309-40BA-9841-1110AC1F7C1E}"/>
            </a:ext>
          </a:extLst>
        </xdr:cNvPr>
        <xdr:cNvSpPr txBox="1"/>
      </xdr:nvSpPr>
      <xdr:spPr>
        <a:xfrm>
          <a:off x="10657940" y="251590"/>
          <a:ext cx="1353085" cy="3135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fld id="{123E69A4-7A4A-4399-972B-BA5731D89AE5}" type="TxLink">
            <a:rPr lang="en-US" sz="15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pPr marL="0" indent="0" algn="l"/>
            <a:t> R$ 473,00 </a:t>
          </a:fld>
          <a:endParaRPr lang="en-US" sz="15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17</xdr:col>
      <xdr:colOff>352425</xdr:colOff>
      <xdr:row>2</xdr:row>
      <xdr:rowOff>161925</xdr:rowOff>
    </xdr:from>
    <xdr:ext cx="1191160" cy="252185"/>
    <xdr:sp macro="" textlink="">
      <xdr:nvSpPr>
        <xdr:cNvPr id="50" name="CaixaDeTexto 49">
          <a:extLst>
            <a:ext uri="{FF2B5EF4-FFF2-40B4-BE49-F238E27FC236}">
              <a16:creationId xmlns:a16="http://schemas.microsoft.com/office/drawing/2014/main" id="{FB5A5B69-49EA-4027-BD0E-0F99AF24A560}"/>
            </a:ext>
          </a:extLst>
        </xdr:cNvPr>
        <xdr:cNvSpPr txBox="1"/>
      </xdr:nvSpPr>
      <xdr:spPr>
        <a:xfrm>
          <a:off x="10715625" y="542925"/>
          <a:ext cx="1191160" cy="2521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r>
            <a:rPr lang="en-US" sz="1100" b="0" i="0" u="none" strike="noStrike" baseline="0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Estoques</a:t>
          </a:r>
        </a:p>
      </xdr:txBody>
    </xdr:sp>
    <xdr:clientData/>
  </xdr:oneCellAnchor>
  <xdr:oneCellAnchor>
    <xdr:from>
      <xdr:col>20</xdr:col>
      <xdr:colOff>104240</xdr:colOff>
      <xdr:row>1</xdr:row>
      <xdr:rowOff>61090</xdr:rowOff>
    </xdr:from>
    <xdr:ext cx="1353085" cy="313547"/>
    <xdr:sp macro="" textlink="Caixa!H28">
      <xdr:nvSpPr>
        <xdr:cNvPr id="52" name="CaixaDeTexto 51">
          <a:extLst>
            <a:ext uri="{FF2B5EF4-FFF2-40B4-BE49-F238E27FC236}">
              <a16:creationId xmlns:a16="http://schemas.microsoft.com/office/drawing/2014/main" id="{2FF0053A-5DA1-466A-85D7-21BB86E3D6D9}"/>
            </a:ext>
          </a:extLst>
        </xdr:cNvPr>
        <xdr:cNvSpPr txBox="1"/>
      </xdr:nvSpPr>
      <xdr:spPr>
        <a:xfrm>
          <a:off x="12296240" y="251590"/>
          <a:ext cx="1353085" cy="31354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fld id="{17332DF0-49CF-43D9-AE88-5814B4E180AE}" type="TxLink">
            <a:rPr lang="en-US" sz="1500" b="1" i="0" u="none" strike="noStrike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pPr marL="0" indent="0" algn="l"/>
            <a:t>R$ 36,08</a:t>
          </a:fld>
          <a:endParaRPr lang="en-US" sz="1500" b="1" i="0" u="none" strike="noStrike">
            <a:solidFill>
              <a:schemeClr val="bg1"/>
            </a:solidFill>
            <a:latin typeface="Abadi" panose="020B0604020104020204" pitchFamily="34" charset="0"/>
            <a:ea typeface="+mn-ea"/>
            <a:cs typeface="Arial" panose="020B0604020202020204" pitchFamily="34" charset="0"/>
          </a:endParaRPr>
        </a:p>
      </xdr:txBody>
    </xdr:sp>
    <xdr:clientData/>
  </xdr:oneCellAnchor>
  <xdr:oneCellAnchor>
    <xdr:from>
      <xdr:col>20</xdr:col>
      <xdr:colOff>161925</xdr:colOff>
      <xdr:row>2</xdr:row>
      <xdr:rowOff>161925</xdr:rowOff>
    </xdr:from>
    <xdr:ext cx="1191160" cy="252185"/>
    <xdr:sp macro="" textlink="">
      <xdr:nvSpPr>
        <xdr:cNvPr id="53" name="CaixaDeTexto 52">
          <a:extLst>
            <a:ext uri="{FF2B5EF4-FFF2-40B4-BE49-F238E27FC236}">
              <a16:creationId xmlns:a16="http://schemas.microsoft.com/office/drawing/2014/main" id="{F9072D58-CA3D-44EE-A9DF-822C2BCB556C}"/>
            </a:ext>
          </a:extLst>
        </xdr:cNvPr>
        <xdr:cNvSpPr txBox="1"/>
      </xdr:nvSpPr>
      <xdr:spPr>
        <a:xfrm>
          <a:off x="12353925" y="542925"/>
          <a:ext cx="1191160" cy="2521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r>
            <a:rPr lang="en-US" sz="1100" b="0" i="0" u="none" strike="noStrike" baseline="0">
              <a:solidFill>
                <a:schemeClr val="bg1"/>
              </a:solidFill>
              <a:latin typeface="Abadi" panose="020B0604020104020204" pitchFamily="34" charset="0"/>
              <a:ea typeface="+mn-ea"/>
              <a:cs typeface="Arial" panose="020B0604020202020204" pitchFamily="34" charset="0"/>
            </a:rPr>
            <a:t>Impostos</a:t>
          </a:r>
        </a:p>
      </xdr:txBody>
    </xdr:sp>
    <xdr:clientData/>
  </xdr:oneCellAnchor>
  <xdr:twoCellAnchor editAs="oneCell">
    <xdr:from>
      <xdr:col>10</xdr:col>
      <xdr:colOff>539750</xdr:colOff>
      <xdr:row>0</xdr:row>
      <xdr:rowOff>0</xdr:rowOff>
    </xdr:from>
    <xdr:to>
      <xdr:col>12</xdr:col>
      <xdr:colOff>391583</xdr:colOff>
      <xdr:row>5</xdr:row>
      <xdr:rowOff>127000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67D8B46-C661-44F0-8033-A63586EA1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8083" y="0"/>
          <a:ext cx="1079500" cy="1079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1154905</xdr:colOff>
      <xdr:row>39</xdr:row>
      <xdr:rowOff>95250</xdr:rowOff>
    </xdr:from>
    <xdr:to>
      <xdr:col>11</xdr:col>
      <xdr:colOff>47626</xdr:colOff>
      <xdr:row>43</xdr:row>
      <xdr:rowOff>35718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BAFE7EB5-4AC6-47C9-BD28-984FCC70DA53}"/>
            </a:ext>
          </a:extLst>
        </xdr:cNvPr>
        <xdr:cNvSpPr/>
      </xdr:nvSpPr>
      <xdr:spPr>
        <a:xfrm>
          <a:off x="11680030" y="11156156"/>
          <a:ext cx="3202784" cy="940593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</a:rPr>
            <a:t>O</a:t>
          </a:r>
          <a:r>
            <a:rPr lang="pt-BR" sz="1100" b="1" baseline="0">
              <a:solidFill>
                <a:schemeClr val="tx1"/>
              </a:solidFill>
            </a:rPr>
            <a:t> seu preço está muito alto por razão do seu faturamento estar muito baixo. Quando este aumentar, os preços se alinharam com o mercado automaticamente.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200023</xdr:colOff>
      <xdr:row>21</xdr:row>
      <xdr:rowOff>200025</xdr:rowOff>
    </xdr:from>
    <xdr:to>
      <xdr:col>10</xdr:col>
      <xdr:colOff>592932</xdr:colOff>
      <xdr:row>24</xdr:row>
      <xdr:rowOff>154781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64A6BAB3-68F0-4AFD-BE7C-D4F5D99A9ACC}"/>
            </a:ext>
          </a:extLst>
        </xdr:cNvPr>
        <xdr:cNvSpPr/>
      </xdr:nvSpPr>
      <xdr:spPr>
        <a:xfrm>
          <a:off x="10725148" y="5319713"/>
          <a:ext cx="3202784" cy="764381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solidFill>
                <a:schemeClr val="tx1"/>
              </a:solidFill>
            </a:rPr>
            <a:t>Equipamentos</a:t>
          </a:r>
          <a:r>
            <a:rPr lang="pt-BR" sz="1100" b="1" baseline="0">
              <a:solidFill>
                <a:schemeClr val="tx1"/>
              </a:solidFill>
            </a:rPr>
            <a:t> você poderá usar por um longo tempo e às vezes não se entra em despesa mensal.</a:t>
          </a:r>
        </a:p>
        <a:p>
          <a:pPr algn="l"/>
          <a:r>
            <a:rPr lang="pt-BR" sz="1100" b="1" baseline="0">
              <a:solidFill>
                <a:schemeClr val="tx1"/>
              </a:solidFill>
            </a:rPr>
            <a:t>Entretanto, prencha se sentir necessidade.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1</xdr:row>
      <xdr:rowOff>0</xdr:rowOff>
    </xdr:from>
    <xdr:to>
      <xdr:col>3</xdr:col>
      <xdr:colOff>573617</xdr:colOff>
      <xdr:row>2</xdr:row>
      <xdr:rowOff>133350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ED68190E-9905-4832-962F-CE11919A8841}"/>
            </a:ext>
          </a:extLst>
        </xdr:cNvPr>
        <xdr:cNvSpPr/>
      </xdr:nvSpPr>
      <xdr:spPr>
        <a:xfrm>
          <a:off x="624417" y="190500"/>
          <a:ext cx="1790700" cy="323850"/>
        </a:xfrm>
        <a:prstGeom prst="round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latin typeface="Abadi" panose="020B0604020104020204" pitchFamily="34" charset="0"/>
            </a:rPr>
            <a:t>Pendentes</a:t>
          </a:r>
        </a:p>
      </xdr:txBody>
    </xdr:sp>
    <xdr:clientData/>
  </xdr:twoCellAnchor>
  <xdr:twoCellAnchor>
    <xdr:from>
      <xdr:col>4</xdr:col>
      <xdr:colOff>131234</xdr:colOff>
      <xdr:row>1</xdr:row>
      <xdr:rowOff>0</xdr:rowOff>
    </xdr:from>
    <xdr:to>
      <xdr:col>7</xdr:col>
      <xdr:colOff>80434</xdr:colOff>
      <xdr:row>2</xdr:row>
      <xdr:rowOff>133350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EA94393A-2243-4C95-AF5E-D82A32C3B6AD}"/>
            </a:ext>
          </a:extLst>
        </xdr:cNvPr>
        <xdr:cNvSpPr/>
      </xdr:nvSpPr>
      <xdr:spPr>
        <a:xfrm>
          <a:off x="2586567" y="190500"/>
          <a:ext cx="1790700" cy="323850"/>
        </a:xfrm>
        <a:prstGeom prst="roundRect">
          <a:avLst/>
        </a:prstGeom>
        <a:solidFill>
          <a:schemeClr val="accent4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latin typeface="Abadi" panose="020B0604020104020204" pitchFamily="34" charset="0"/>
            </a:rPr>
            <a:t>Fazendo</a:t>
          </a:r>
        </a:p>
      </xdr:txBody>
    </xdr:sp>
    <xdr:clientData/>
  </xdr:twoCellAnchor>
  <xdr:twoCellAnchor>
    <xdr:from>
      <xdr:col>7</xdr:col>
      <xdr:colOff>251884</xdr:colOff>
      <xdr:row>1</xdr:row>
      <xdr:rowOff>9525</xdr:rowOff>
    </xdr:from>
    <xdr:to>
      <xdr:col>10</xdr:col>
      <xdr:colOff>201084</xdr:colOff>
      <xdr:row>2</xdr:row>
      <xdr:rowOff>142875</xdr:rowOff>
    </xdr:to>
    <xdr:sp macro="" textlink="">
      <xdr:nvSpPr>
        <xdr:cNvPr id="4" name="Retângulo: Cantos Arredondados 3">
          <a:extLst>
            <a:ext uri="{FF2B5EF4-FFF2-40B4-BE49-F238E27FC236}">
              <a16:creationId xmlns:a16="http://schemas.microsoft.com/office/drawing/2014/main" id="{CD73B859-5236-4008-BB7B-17BA03E09E7A}"/>
            </a:ext>
          </a:extLst>
        </xdr:cNvPr>
        <xdr:cNvSpPr/>
      </xdr:nvSpPr>
      <xdr:spPr>
        <a:xfrm>
          <a:off x="4548717" y="200025"/>
          <a:ext cx="1790700" cy="323850"/>
        </a:xfrm>
        <a:prstGeom prst="roundRect">
          <a:avLst/>
        </a:prstGeom>
        <a:solidFill>
          <a:srgbClr val="A95F8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latin typeface="Abadi" panose="020B0604020104020204" pitchFamily="34" charset="0"/>
            </a:rPr>
            <a:t>Pendências</a:t>
          </a:r>
        </a:p>
      </xdr:txBody>
    </xdr:sp>
    <xdr:clientData/>
  </xdr:twoCellAnchor>
  <xdr:twoCellAnchor>
    <xdr:from>
      <xdr:col>10</xdr:col>
      <xdr:colOff>353484</xdr:colOff>
      <xdr:row>1</xdr:row>
      <xdr:rowOff>9525</xdr:rowOff>
    </xdr:from>
    <xdr:to>
      <xdr:col>13</xdr:col>
      <xdr:colOff>302684</xdr:colOff>
      <xdr:row>2</xdr:row>
      <xdr:rowOff>142875</xdr:rowOff>
    </xdr:to>
    <xdr:sp macro="" textlink="">
      <xdr:nvSpPr>
        <xdr:cNvPr id="5" name="Retângulo: Cantos Arredondados 4">
          <a:extLst>
            <a:ext uri="{FF2B5EF4-FFF2-40B4-BE49-F238E27FC236}">
              <a16:creationId xmlns:a16="http://schemas.microsoft.com/office/drawing/2014/main" id="{26CB4FFF-6CB6-46B9-B2FC-2BDCE247A7C6}"/>
            </a:ext>
          </a:extLst>
        </xdr:cNvPr>
        <xdr:cNvSpPr/>
      </xdr:nvSpPr>
      <xdr:spPr>
        <a:xfrm>
          <a:off x="6491817" y="200025"/>
          <a:ext cx="1790700" cy="32385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1">
              <a:latin typeface="Abadi" panose="020B0604020104020204" pitchFamily="34" charset="0"/>
            </a:rPr>
            <a:t>Finalizado</a:t>
          </a:r>
        </a:p>
        <a:p>
          <a:pPr algn="l"/>
          <a:endParaRPr lang="pt-BR" sz="1100" b="1">
            <a:latin typeface="Abadi" panose="020B0604020104020204" pitchFamily="34" charset="0"/>
          </a:endParaRPr>
        </a:p>
      </xdr:txBody>
    </xdr:sp>
    <xdr:clientData/>
  </xdr:twoCellAnchor>
  <xdr:twoCellAnchor>
    <xdr:from>
      <xdr:col>1</xdr:col>
      <xdr:colOff>10584</xdr:colOff>
      <xdr:row>2</xdr:row>
      <xdr:rowOff>85725</xdr:rowOff>
    </xdr:from>
    <xdr:to>
      <xdr:col>3</xdr:col>
      <xdr:colOff>573617</xdr:colOff>
      <xdr:row>15</xdr:row>
      <xdr:rowOff>136525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9B2E8DB5-BA41-4F78-8CBC-983D6930F184}"/>
            </a:ext>
          </a:extLst>
        </xdr:cNvPr>
        <xdr:cNvSpPr/>
      </xdr:nvSpPr>
      <xdr:spPr>
        <a:xfrm>
          <a:off x="624417" y="466725"/>
          <a:ext cx="1790700" cy="23050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132822</xdr:colOff>
      <xdr:row>2</xdr:row>
      <xdr:rowOff>85725</xdr:rowOff>
    </xdr:from>
    <xdr:to>
      <xdr:col>7</xdr:col>
      <xdr:colOff>82022</xdr:colOff>
      <xdr:row>15</xdr:row>
      <xdr:rowOff>136525</xdr:rowOff>
    </xdr:to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6DD80E5B-D5E2-4EB2-A2BD-57EDE4766EF9}"/>
            </a:ext>
          </a:extLst>
        </xdr:cNvPr>
        <xdr:cNvSpPr/>
      </xdr:nvSpPr>
      <xdr:spPr>
        <a:xfrm>
          <a:off x="2588155" y="466725"/>
          <a:ext cx="1790700" cy="23050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7</xdr:col>
      <xdr:colOff>253472</xdr:colOff>
      <xdr:row>2</xdr:row>
      <xdr:rowOff>95250</xdr:rowOff>
    </xdr:from>
    <xdr:to>
      <xdr:col>10</xdr:col>
      <xdr:colOff>202672</xdr:colOff>
      <xdr:row>15</xdr:row>
      <xdr:rowOff>146050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F13F2C10-59BE-4407-8584-1A635F73D094}"/>
            </a:ext>
          </a:extLst>
        </xdr:cNvPr>
        <xdr:cNvSpPr/>
      </xdr:nvSpPr>
      <xdr:spPr>
        <a:xfrm>
          <a:off x="4550305" y="476250"/>
          <a:ext cx="1790700" cy="23050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10</xdr:col>
      <xdr:colOff>355072</xdr:colOff>
      <xdr:row>2</xdr:row>
      <xdr:rowOff>95250</xdr:rowOff>
    </xdr:from>
    <xdr:to>
      <xdr:col>13</xdr:col>
      <xdr:colOff>304272</xdr:colOff>
      <xdr:row>15</xdr:row>
      <xdr:rowOff>146050</xdr:rowOff>
    </xdr:to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B694429D-AC5C-4C3B-A607-E35A6BA28FC8}"/>
            </a:ext>
          </a:extLst>
        </xdr:cNvPr>
        <xdr:cNvSpPr/>
      </xdr:nvSpPr>
      <xdr:spPr>
        <a:xfrm>
          <a:off x="6493405" y="476250"/>
          <a:ext cx="1790700" cy="23050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</xdr:col>
      <xdr:colOff>153459</xdr:colOff>
      <xdr:row>3</xdr:row>
      <xdr:rowOff>0</xdr:rowOff>
    </xdr:from>
    <xdr:to>
      <xdr:col>3</xdr:col>
      <xdr:colOff>392642</xdr:colOff>
      <xdr:row>6</xdr:row>
      <xdr:rowOff>127000</xdr:rowOff>
    </xdr:to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8545CDE8-8680-4737-B6A9-91E83E609795}"/>
            </a:ext>
          </a:extLst>
        </xdr:cNvPr>
        <xdr:cNvSpPr/>
      </xdr:nvSpPr>
      <xdr:spPr>
        <a:xfrm>
          <a:off x="767292" y="571500"/>
          <a:ext cx="1466850" cy="6667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i="0">
              <a:solidFill>
                <a:schemeClr val="tx1"/>
              </a:solidFill>
              <a:effectLst/>
              <a:latin typeface="Abadi" panose="020B0604020104020204" pitchFamily="34" charset="0"/>
              <a:ea typeface="+mn-ea"/>
              <a:cs typeface="+mn-cs"/>
            </a:rPr>
            <a:t>Lorem ipsum dolor sit amet, consectetur adipiscing elit</a:t>
          </a:r>
          <a:endParaRPr lang="pt-BR" sz="1100" b="0">
            <a:solidFill>
              <a:schemeClr val="tx1"/>
            </a:solidFill>
            <a:latin typeface="Abadi" panose="020B0604020104020204" pitchFamily="34" charset="0"/>
          </a:endParaRPr>
        </a:p>
      </xdr:txBody>
    </xdr:sp>
    <xdr:clientData/>
  </xdr:twoCellAnchor>
  <xdr:twoCellAnchor>
    <xdr:from>
      <xdr:col>1</xdr:col>
      <xdr:colOff>153459</xdr:colOff>
      <xdr:row>7</xdr:row>
      <xdr:rowOff>111125</xdr:rowOff>
    </xdr:from>
    <xdr:to>
      <xdr:col>3</xdr:col>
      <xdr:colOff>392642</xdr:colOff>
      <xdr:row>11</xdr:row>
      <xdr:rowOff>142875</xdr:rowOff>
    </xdr:to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D3E25DD-22B6-4BB7-92CB-7EB694D10E22}"/>
            </a:ext>
          </a:extLst>
        </xdr:cNvPr>
        <xdr:cNvSpPr/>
      </xdr:nvSpPr>
      <xdr:spPr>
        <a:xfrm>
          <a:off x="767292" y="1381125"/>
          <a:ext cx="1466850" cy="6667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i="0">
              <a:solidFill>
                <a:schemeClr val="tx1"/>
              </a:solidFill>
              <a:effectLst/>
              <a:latin typeface="Abadi" panose="020B0604020104020204" pitchFamily="34" charset="0"/>
              <a:ea typeface="+mn-ea"/>
              <a:cs typeface="+mn-cs"/>
            </a:rPr>
            <a:t>Lorem ipsum dolor sit amet, consectetur adipiscing elit</a:t>
          </a:r>
          <a:endParaRPr lang="pt-BR" sz="1100">
            <a:solidFill>
              <a:schemeClr val="tx1"/>
            </a:solidFill>
            <a:latin typeface="Abadi" panose="020B0604020104020204" pitchFamily="34" charset="0"/>
          </a:endParaRPr>
        </a:p>
      </xdr:txBody>
    </xdr:sp>
    <xdr:clientData/>
  </xdr:twoCellAnchor>
  <xdr:twoCellAnchor>
    <xdr:from>
      <xdr:col>4</xdr:col>
      <xdr:colOff>255059</xdr:colOff>
      <xdr:row>3</xdr:row>
      <xdr:rowOff>0</xdr:rowOff>
    </xdr:from>
    <xdr:to>
      <xdr:col>6</xdr:col>
      <xdr:colOff>494242</xdr:colOff>
      <xdr:row>6</xdr:row>
      <xdr:rowOff>127000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5CEE3A41-46DD-42D3-AE23-C9DDCF272EEC}"/>
            </a:ext>
          </a:extLst>
        </xdr:cNvPr>
        <xdr:cNvSpPr/>
      </xdr:nvSpPr>
      <xdr:spPr>
        <a:xfrm>
          <a:off x="2710392" y="571500"/>
          <a:ext cx="1466850" cy="6667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i="0">
              <a:solidFill>
                <a:schemeClr val="tx1"/>
              </a:solidFill>
              <a:effectLst/>
              <a:latin typeface="Abadi" panose="020B0604020104020204" pitchFamily="34" charset="0"/>
              <a:ea typeface="+mn-ea"/>
              <a:cs typeface="+mn-cs"/>
            </a:rPr>
            <a:t>Lorem ipsum dolor sit amet, consectetur adipiscing elit</a:t>
          </a:r>
          <a:endParaRPr lang="pt-BR" sz="1100">
            <a:solidFill>
              <a:schemeClr val="tx1"/>
            </a:solidFill>
            <a:latin typeface="Abadi" panose="020B0604020104020204" pitchFamily="34" charset="0"/>
          </a:endParaRPr>
        </a:p>
      </xdr:txBody>
    </xdr:sp>
    <xdr:clientData/>
  </xdr:twoCellAnchor>
  <xdr:twoCellAnchor>
    <xdr:from>
      <xdr:col>10</xdr:col>
      <xdr:colOff>515409</xdr:colOff>
      <xdr:row>2</xdr:row>
      <xdr:rowOff>180975</xdr:rowOff>
    </xdr:from>
    <xdr:to>
      <xdr:col>13</xdr:col>
      <xdr:colOff>140759</xdr:colOff>
      <xdr:row>6</xdr:row>
      <xdr:rowOff>117475</xdr:rowOff>
    </xdr:to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73CB7873-8C2A-4A98-93E2-88FDCEA063C4}"/>
            </a:ext>
          </a:extLst>
        </xdr:cNvPr>
        <xdr:cNvSpPr/>
      </xdr:nvSpPr>
      <xdr:spPr>
        <a:xfrm>
          <a:off x="6653742" y="561975"/>
          <a:ext cx="1466850" cy="666750"/>
        </a:xfrm>
        <a:prstGeom prst="rect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 b="0" i="0">
              <a:solidFill>
                <a:schemeClr val="tx1"/>
              </a:solidFill>
              <a:effectLst/>
              <a:latin typeface="Abadi" panose="020B0604020104020204" pitchFamily="34" charset="0"/>
              <a:ea typeface="+mn-ea"/>
              <a:cs typeface="+mn-cs"/>
            </a:rPr>
            <a:t>Lorem ipsum dolor sit amet, consectetur adipiscing elit</a:t>
          </a:r>
          <a:endParaRPr lang="pt-BR" sz="1100">
            <a:solidFill>
              <a:schemeClr val="tx1"/>
            </a:solidFill>
            <a:latin typeface="Abadi" panose="020B0604020104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28576</xdr:colOff>
      <xdr:row>0</xdr:row>
      <xdr:rowOff>0</xdr:rowOff>
    </xdr:from>
    <xdr:to>
      <xdr:col>5</xdr:col>
      <xdr:colOff>532410</xdr:colOff>
      <xdr:row>5</xdr:row>
      <xdr:rowOff>133350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0AB9C15-CB07-4D9C-8384-7C72BD3B2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2176" y="0"/>
          <a:ext cx="1113434" cy="1085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ao/Documents/Solo%20Network/Kanban-Compr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ral"/>
    </sheetNames>
    <sheetDataSet>
      <sheetData sheetId="0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o" refreshedDate="46077.956704166667" createdVersion="6" refreshedVersion="6" minRefreshableVersion="3" recordCount="5" xr:uid="{18C05B20-7231-4CA5-A8FC-9EADCCDC725E}">
  <cacheSource type="worksheet">
    <worksheetSource name="Tabela1"/>
  </cacheSource>
  <cacheFields count="7">
    <cacheField name="Tipo" numFmtId="0">
      <sharedItems count="7">
        <s v="Refrigerante"/>
        <s v="Comidas"/>
        <s v="Pomada p/cabelo"/>
        <s v="Cerveja"/>
        <s v="Chocolate" u="1"/>
        <s v="Heineken" u="1"/>
        <s v="Coca-cola" u="1"/>
      </sharedItems>
    </cacheField>
    <cacheField name="Pagamento" numFmtId="0">
      <sharedItems/>
    </cacheField>
    <cacheField name="Data" numFmtId="14">
      <sharedItems containsSemiMixedTypes="0" containsNonDate="0" containsDate="1" containsString="0" minDate="2026-02-01T00:00:00" maxDate="2026-02-03T00:00:00"/>
    </cacheField>
    <cacheField name="Mês" numFmtId="17">
      <sharedItems/>
    </cacheField>
    <cacheField name="Estoques" numFmtId="0">
      <sharedItems containsSemiMixedTypes="0" containsString="0" containsNumber="1" containsInteger="1" minValue="4" maxValue="18"/>
    </cacheField>
    <cacheField name="Venda" numFmtId="0">
      <sharedItems containsSemiMixedTypes="0" containsString="0" containsNumber="1" containsInteger="1" minValue="1" maxValue="5"/>
    </cacheField>
    <cacheField name="Total" numFmtId="164">
      <sharedItems containsSemiMixedTypes="0" containsString="0" containsNumber="1" containsInteger="1" minValue="10" maxValue="50"/>
    </cacheField>
  </cacheFields>
  <extLst>
    <ext xmlns:x14="http://schemas.microsoft.com/office/spreadsheetml/2009/9/main" uri="{725AE2AE-9491-48be-B2B4-4EB974FC3084}">
      <x14:pivotCacheDefinition pivotCacheId="1338718105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o" refreshedDate="46077.956704398151" createdVersion="6" refreshedVersion="6" minRefreshableVersion="3" recordCount="5" xr:uid="{CE12FB37-C90D-4E35-A641-F48D6623B51F}">
  <cacheSource type="worksheet">
    <worksheetSource name="Tabela5"/>
  </cacheSource>
  <cacheFields count="6">
    <cacheField name="Status" numFmtId="0">
      <sharedItems count="5">
        <s v="Plano"/>
        <s v="Cabelo"/>
        <s v="Navalha"/>
        <s v="Cabelo + barba"/>
        <s v="Pigmentação"/>
      </sharedItems>
    </cacheField>
    <cacheField name="Cliente" numFmtId="0">
      <sharedItems/>
    </cacheField>
    <cacheField name="Pagamento" numFmtId="0">
      <sharedItems/>
    </cacheField>
    <cacheField name="Data" numFmtId="14">
      <sharedItems containsSemiMixedTypes="0" containsNonDate="0" containsDate="1" containsString="0" minDate="2026-02-01T00:00:00" maxDate="2026-02-05T00:00:00"/>
    </cacheField>
    <cacheField name="Mês" numFmtId="0">
      <sharedItems/>
    </cacheField>
    <cacheField name="Total" numFmtId="164">
      <sharedItems containsSemiMixedTypes="0" containsString="0" containsNumber="1" containsInteger="1" minValue="40" maxValue="80"/>
    </cacheField>
  </cacheFields>
  <extLst>
    <ext xmlns:x14="http://schemas.microsoft.com/office/spreadsheetml/2009/9/main" uri="{725AE2AE-9491-48be-B2B4-4EB974FC3084}">
      <x14:pivotCacheDefinition pivotCacheId="167878858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">
  <r>
    <x v="0"/>
    <s v="Pix"/>
    <d v="2026-02-01T00:00:00"/>
    <s v="Fevereiro"/>
    <n v="5"/>
    <n v="5"/>
    <n v="10"/>
  </r>
  <r>
    <x v="0"/>
    <s v="Pix"/>
    <d v="2026-02-02T00:00:00"/>
    <s v="Fevereiro"/>
    <n v="9"/>
    <n v="1"/>
    <n v="10"/>
  </r>
  <r>
    <x v="1"/>
    <s v="Cartão"/>
    <d v="2026-02-01T00:00:00"/>
    <s v="Fevereiro"/>
    <n v="18"/>
    <n v="2"/>
    <n v="10"/>
  </r>
  <r>
    <x v="2"/>
    <s v="Pix"/>
    <d v="2026-02-01T00:00:00"/>
    <s v="Fevereiro"/>
    <n v="4"/>
    <n v="1"/>
    <n v="35"/>
  </r>
  <r>
    <x v="3"/>
    <s v="Pix"/>
    <d v="2026-02-01T00:00:00"/>
    <s v="Fevereiro"/>
    <n v="4"/>
    <n v="1"/>
    <n v="5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">
  <r>
    <x v="0"/>
    <s v="João"/>
    <s v="Pix"/>
    <d v="2026-02-01T00:00:00"/>
    <s v="Fevereiro"/>
    <n v="45"/>
  </r>
  <r>
    <x v="1"/>
    <s v="Pedro"/>
    <s v="Pix"/>
    <d v="2026-02-02T00:00:00"/>
    <s v="Fevereiro"/>
    <n v="40"/>
  </r>
  <r>
    <x v="2"/>
    <s v="Ricardo "/>
    <s v="Pix"/>
    <d v="2026-02-03T00:00:00"/>
    <s v="Fevereiro"/>
    <n v="60"/>
  </r>
  <r>
    <x v="3"/>
    <s v="Luiz"/>
    <s v="Cartão"/>
    <d v="2026-02-04T00:00:00"/>
    <s v="Fevereiro"/>
    <n v="80"/>
  </r>
  <r>
    <x v="4"/>
    <s v="Sérgio"/>
    <s v="Cartão"/>
    <d v="2026-02-04T00:00:00"/>
    <s v="Fevereiro"/>
    <n v="5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E41F81-FF51-4787-86FA-A5E31997F966}" name="Tabela dinâmica1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B3:C9" firstHeaderRow="1" firstDataRow="1" firstDataCol="1"/>
  <pivotFields count="6">
    <pivotField axis="axisRow" showAll="0">
      <items count="6">
        <item x="1"/>
        <item x="3"/>
        <item x="2"/>
        <item x="4"/>
        <item x="0"/>
        <item t="default"/>
      </items>
    </pivotField>
    <pivotField showAll="0"/>
    <pivotField showAll="0"/>
    <pivotField numFmtId="14" showAll="0"/>
    <pivotField showAll="0"/>
    <pivotField dataField="1" numFmtId="164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oma de Total" fld="5" baseField="0" baseItem="0" numFmtId="164"/>
  </dataFields>
  <chartFormats count="6">
    <chartFormat chart="5" format="7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5" format="9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5" format="10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5" format="1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5" format="12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5A03BAF-0871-4A17-A470-345C2CE9B23B}" name="Tabela dinâmica2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E3:F8" firstHeaderRow="1" firstDataRow="1" firstDataCol="1"/>
  <pivotFields count="7">
    <pivotField axis="axisRow" showAll="0">
      <items count="8">
        <item m="1" x="4"/>
        <item m="1" x="6"/>
        <item m="1" x="5"/>
        <item x="2"/>
        <item x="0"/>
        <item x="3"/>
        <item x="1"/>
        <item t="default"/>
      </items>
    </pivotField>
    <pivotField showAll="0"/>
    <pivotField numFmtId="14" showAll="0"/>
    <pivotField showAll="0"/>
    <pivotField showAll="0"/>
    <pivotField showAll="0"/>
    <pivotField dataField="1" numFmtId="164" showAll="0"/>
  </pivotFields>
  <rowFields count="1">
    <field x="0"/>
  </rowFields>
  <rowItems count="5"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oma de Total" fld="6" baseField="0" baseItem="0" numFmtId="164"/>
  </dataFields>
  <chartFormats count="8">
    <chartFormat chart="6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7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6" format="8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6" format="9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6" format="10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6" format="1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6" format="12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6" format="13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us" xr10:uid="{04DCCB37-8B83-4928-8187-30614F53CA75}" sourceName="Status">
  <pivotTables>
    <pivotTable tabId="20" name="Tabela dinâmica1"/>
  </pivotTables>
  <data>
    <tabular pivotCacheId="1678788583" showMissing="0">
      <items count="5">
        <i x="1" s="1"/>
        <i x="3" s="1"/>
        <i x="2" s="1"/>
        <i x="4" s="1"/>
        <i x="0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ipo" xr10:uid="{F2A86BA1-9F51-46C6-8095-85FDDB111F81}" sourceName="Tipo">
  <pivotTables>
    <pivotTable tabId="20" name="Tabela dinâmica2"/>
  </pivotTables>
  <data>
    <tabular pivotCacheId="1338718105">
      <items count="7">
        <i x="3" s="1"/>
        <i x="1" s="1"/>
        <i x="2" s="1"/>
        <i x="0" s="1"/>
        <i x="4" s="1" nd="1"/>
        <i x="6" s="1" nd="1"/>
        <i x="5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rtes" xr10:uid="{301A0BA2-51D7-41CA-B545-0984F506FBE5}" cache="SegmentaçãodeDados_Status" caption="Cortes" rowHeight="241300"/>
  <slicer name="Tipo" xr10:uid="{7FE1F330-AFF9-424A-B0E1-6ADA50DA545D}" cache="SegmentaçãodeDados_Tipo" caption="Vendas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8906276-24DB-46A3-89DA-7DAC9642CFE3}" name="Tabela8" displayName="Tabela8" ref="C36:F43" totalsRowShown="0" headerRowDxfId="186" headerRowBorderDxfId="185" tableBorderDxfId="184" totalsRowBorderDxfId="183">
  <autoFilter ref="C36:F43" xr:uid="{5F5EBCDA-9AFF-4597-989A-610B012D099B}"/>
  <tableColumns count="4">
    <tableColumn id="2" xr3:uid="{652D02F1-BB6E-46DE-AAEF-C9A7B84EB1C3}" name="Tipo" dataDxfId="182" totalsRowDxfId="181"/>
    <tableColumn id="3" xr3:uid="{ACE839F9-B309-4EC4-BA9C-5C4CD2916B21}" name="Data" dataDxfId="180" totalsRowDxfId="179"/>
    <tableColumn id="4" xr3:uid="{D1C6CD3F-AA62-4BDF-A6D2-929D1E27A669}" name="Mês" dataDxfId="178" totalsRowDxfId="177">
      <calculatedColumnFormula>PROPER(TEXT(D37,"Mmmm"))</calculatedColumnFormula>
    </tableColumn>
    <tableColumn id="5" xr3:uid="{6C53E2F0-F954-4422-B9FA-796E0BE03F46}" name="Total" dataDxfId="176" totalsRowDxfId="175" dataCellStyle="Moeda">
      <calculatedColumnFormula>H4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60092BE-CDFA-4452-839E-9E17F161DE5F}" name="Tabela7" displayName="Tabela7" ref="C23:H26" totalsRowShown="0" headerRowDxfId="174" headerRowBorderDxfId="173" tableBorderDxfId="172">
  <autoFilter ref="C23:H26" xr:uid="{5CE537B3-1930-46FA-9175-9F2805244190}"/>
  <tableColumns count="6">
    <tableColumn id="2" xr3:uid="{4E52F709-D576-4FF9-BB4A-C90D86C3574F}" name="Tipo" dataDxfId="171"/>
    <tableColumn id="3" xr3:uid="{97CAC3DB-0E02-4F40-BFF2-698570772212}" name="Local" dataDxfId="170"/>
    <tableColumn id="4" xr3:uid="{384EAA7E-767A-4C4B-9841-14823344E3D2}" name="Data" dataDxfId="169"/>
    <tableColumn id="5" xr3:uid="{AD979338-0B05-41B3-AEF8-7C8D1ED6707A}" name="Mês" dataDxfId="168">
      <calculatedColumnFormula>PROPER(TEXT(E24,"Mmmm"))</calculatedColumnFormula>
    </tableColumn>
    <tableColumn id="6" xr3:uid="{10EAFA91-440A-406A-A884-A34A952DF667}" name="Prioridade" dataDxfId="167"/>
    <tableColumn id="7" xr3:uid="{F30C090C-8B52-4C9B-A880-45A3161A7ECB}" name="Total" dataDxfId="166" dataCellStyle="Moed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58A8DB4-F85D-4740-ACAC-9795D548FEAF}" name="Tabela5" displayName="Tabela5" ref="C6:H12" totalsRowShown="0" headerRowDxfId="165" headerRowBorderDxfId="164" tableBorderDxfId="163" totalsRowBorderDxfId="162">
  <autoFilter ref="C6:H12" xr:uid="{1073428D-670F-40E3-BCDC-FEF4C90E23DB}"/>
  <tableColumns count="6">
    <tableColumn id="1" xr3:uid="{963BC2F6-BE55-4709-B347-6F0FB7EA9DF4}" name="Status" dataDxfId="161"/>
    <tableColumn id="3" xr3:uid="{5B25BA6E-4B7F-4A02-8C54-9271E6355048}" name="Cliente" dataDxfId="160"/>
    <tableColumn id="10" xr3:uid="{AE424ACE-B465-408F-84D3-ED28DC0E7841}" name="Pagamento" dataDxfId="159"/>
    <tableColumn id="4" xr3:uid="{FF38054E-2ED9-4713-8EF6-2E855961A4A3}" name="Data" dataDxfId="158"/>
    <tableColumn id="9" xr3:uid="{1EFC7887-D1A3-4CED-AAF1-D588DAE61650}" name="Mês" dataDxfId="157">
      <calculatedColumnFormula>PROPER(TEXT(F7,"Mmmm"))</calculatedColumnFormula>
    </tableColumn>
    <tableColumn id="6" xr3:uid="{3D1B47FA-D4D5-45A8-83BC-094D232720E1}" name="Total" dataDxfId="15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38F66F-6012-4BB0-9978-8C29B038DB59}" name="Tabela1" displayName="Tabela1" ref="C15:I20" totalsRowShown="0" headerRowDxfId="155" headerRowBorderDxfId="154" tableBorderDxfId="153" totalsRowBorderDxfId="152">
  <autoFilter ref="C15:I20" xr:uid="{BCA73A4D-48FF-4E2A-9F0D-93DDC20D087F}"/>
  <tableColumns count="7">
    <tableColumn id="1" xr3:uid="{45D7E36C-0912-46A5-891C-69F0803D248B}" name="Tipo" dataDxfId="151"/>
    <tableColumn id="2" xr3:uid="{24BBB183-2DE7-473B-82FB-77F8BE88C3A8}" name="Pagamento" dataDxfId="150"/>
    <tableColumn id="3" xr3:uid="{91085C35-92FC-46DE-84EB-6097451AAEAF}" name="Data" dataDxfId="149"/>
    <tableColumn id="4" xr3:uid="{24024BF6-803F-49D5-B64A-23938916770A}" name="Mês" dataDxfId="148">
      <calculatedColumnFormula>PROPER(TEXT(E16,"Mmmm"))</calculatedColumnFormula>
    </tableColumn>
    <tableColumn id="9" xr3:uid="{4A2CA8F7-A5D4-4F24-BC46-096B217264BD}" name="Estoques" dataDxfId="147">
      <calculatedColumnFormula>SUMIFS(Tabela2[[#All],[Qtd]],Tabela2[[#All],[Produto]],Tabela1[[#This Row],[Tipo]])-Tabela1[[#This Row],[Venda]]</calculatedColumnFormula>
    </tableColumn>
    <tableColumn id="6" xr3:uid="{61BF1997-1584-4CFF-A284-DF245638AA96}" name="Venda" dataDxfId="146"/>
    <tableColumn id="5" xr3:uid="{116B54FB-A040-46EC-865F-FF10BC90C206}" name="Total" dataDxfId="145" dataCellStyle="Moed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ECB3659-8F23-4E8C-AFF4-D5CFDFB5CEF4}" name="Tabela9" displayName="Tabela9" ref="C29:H33" totalsRowShown="0" headerRowDxfId="144" headerRowBorderDxfId="143">
  <autoFilter ref="C29:H33" xr:uid="{8B22D9DD-141E-47D6-BC7D-0FD21978F884}"/>
  <tableColumns count="6">
    <tableColumn id="1" xr3:uid="{B18C8FD8-6944-4A58-9FAE-4F7E8DA7479C}" name="Tipo"/>
    <tableColumn id="2" xr3:uid="{C276D39A-BFC1-4D81-A6E9-996BB1C24231}" name="Detalhes" dataDxfId="142"/>
    <tableColumn id="3" xr3:uid="{51A7D151-6FD8-4B36-9D2D-7C1C99DBB730}" name="Mês" dataDxfId="141"/>
    <tableColumn id="4" xr3:uid="{3F9930B4-96D2-4F61-ABAE-6031AE0283A6}" name="Faturamento" dataDxfId="140"/>
    <tableColumn id="5" xr3:uid="{E0F9B13E-ADFE-4A57-9DF5-791844292DE9}" name="Imposto"/>
    <tableColumn id="6" xr3:uid="{B2283618-1E62-4D89-A561-D3D5C74637DE}" name="Total">
      <calculatedColumnFormula>G30*F30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3573D43-2CBD-49F5-A4AC-E76767409BA8}" name="Tabela110" displayName="Tabela110" ref="C6:I12" totalsRowShown="0" headerRowDxfId="64" dataDxfId="62" headerRowBorderDxfId="63" tableBorderDxfId="61">
  <autoFilter ref="C6:I12" xr:uid="{38B3DE10-8E4F-49D0-B698-024F1BEABC3B}"/>
  <tableColumns count="7">
    <tableColumn id="1" xr3:uid="{3C16255D-9369-4414-B403-C3955A81D9DD}" name="Status" dataDxfId="60"/>
    <tableColumn id="2" xr3:uid="{F58B1547-F9DC-4535-82A3-3155FAEA261A}" name="Produto" dataDxfId="59"/>
    <tableColumn id="3" xr3:uid="{8F661DA2-E687-4AA5-BAC0-0D84AA912D6B}" name="Data" dataDxfId="58"/>
    <tableColumn id="5" xr3:uid="{B363C452-3A23-4968-9D63-1338B5909131}" name="Prioridade" dataDxfId="57"/>
    <tableColumn id="6" xr3:uid="{80A6C8B0-EB89-4912-9097-76262F0614E4}" name="Qtd" dataDxfId="56"/>
    <tableColumn id="7" xr3:uid="{51A5A522-4DFB-4DF0-9C1C-ABE78803BBCA}" name="Vlr. Uni" dataDxfId="55"/>
    <tableColumn id="8" xr3:uid="{1DCE4175-9057-4AA9-B177-B5133545877B}" name="Total" dataDxfId="54">
      <calculatedColumnFormula>H7*G7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E901A1-1DB2-4175-901D-DC598938155D}" name="Tabela2" displayName="Tabela2" ref="C15:K19" totalsRowShown="0" headerRowDxfId="53" dataDxfId="51" headerRowBorderDxfId="52" tableBorderDxfId="50">
  <autoFilter ref="C15:K19" xr:uid="{FB90F6DB-63A6-4B0B-9EFA-E172277FCF16}"/>
  <tableColumns count="9">
    <tableColumn id="1" xr3:uid="{1A62614A-84F1-40D8-BB11-C5509C97AED0}" name="Status" dataDxfId="49"/>
    <tableColumn id="2" xr3:uid="{38E481E8-81CB-477C-9059-3ED0408BF1F8}" name="Produto" dataDxfId="48"/>
    <tableColumn id="3" xr3:uid="{FEC4C498-DF96-4208-8145-F107BA958C28}" name="Data" dataDxfId="47"/>
    <tableColumn id="5" xr3:uid="{ACF72466-78A9-4A18-89B5-BB35F551716D}" name="Prioridade" dataDxfId="46"/>
    <tableColumn id="6" xr3:uid="{02FD860F-4D38-4728-89CE-04F3348276B9}" name="Qtd" dataDxfId="45"/>
    <tableColumn id="7" xr3:uid="{09BEE1E4-87D3-4468-B91C-7F2950FC16B9}" name="Vlr. Uni" dataDxfId="44"/>
    <tableColumn id="8" xr3:uid="{C28A1C25-B4D8-4FE8-87A5-0826779D326B}" name="Total" dataDxfId="43">
      <calculatedColumnFormula>H16*G16</calculatedColumnFormula>
    </tableColumn>
    <tableColumn id="9" xr3:uid="{355B6F0A-4C5F-4A1F-BFC5-6B3756472E14}" name="Vendas" dataDxfId="42">
      <calculatedColumnFormula>SUMIFS(Tabela1[Venda],Tabela1[Tipo],Tabela2[[#This Row],[Produto]])</calculatedColumnFormula>
    </tableColumn>
    <tableColumn id="10" xr3:uid="{EC5A0A7B-C4E4-4776-BDBF-36BD730FA99B}" name="Final" dataDxfId="41">
      <calculatedColumnFormula>Tabela2[[#This Row],[Qtd]]-Tabela2[[#This Row],[Vendas]]</calculatedColumnFormula>
    </tableColumn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1414979-9D27-4F59-9A14-96E13C9C62F5}" name="Tabela79" displayName="Tabela79" ref="B3:I4" totalsRowShown="0" headerRowDxfId="39" dataDxfId="37" headerRowBorderDxfId="38" tableBorderDxfId="36" totalsRowBorderDxfId="35" dataCellStyle="Moeda">
  <autoFilter ref="B3:I4" xr:uid="{001AEFBA-892A-4508-A0A8-A0EFC59626F5}"/>
  <tableColumns count="8">
    <tableColumn id="1" xr3:uid="{22BECB19-FD1C-4504-AF36-961C7D344D07}" name="Mês" dataDxfId="34"/>
    <tableColumn id="2" xr3:uid="{3BC8ACA6-0119-4FD7-8B2F-8E00E447A41B}" name="Ano" dataDxfId="33"/>
    <tableColumn id="3" xr3:uid="{D830F80F-22D9-45CB-87F7-4C95BFEC0911}" name="Capital Inicial" dataDxfId="32" dataCellStyle="Moeda"/>
    <tableColumn id="4" xr3:uid="{065BBAAC-5506-44FE-96A1-2647F3B17D50}" name="Faturamento" dataDxfId="31" dataCellStyle="Moeda"/>
    <tableColumn id="5" xr3:uid="{C68CE884-9B06-4C9C-9B31-53D4905C89D4}" name="Despesas" dataDxfId="30" dataCellStyle="Moeda"/>
    <tableColumn id="6" xr3:uid="{E61C1BD0-858D-46CB-A00A-7A4983C658AF}" name="Impostos" dataDxfId="29" dataCellStyle="Moeda"/>
    <tableColumn id="7" xr3:uid="{AAD40C9B-38DD-4A29-A1A3-6640DEED2238}" name="Estoques" dataDxfId="28" dataCellStyle="Moeda"/>
    <tableColumn id="8" xr3:uid="{B896EC08-E9DB-4C12-82B2-7970B2224114}" name="Lucro" dataDxfId="27" dataCellStyle="Moeda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7A8CF16-C082-4BD7-B5A0-86CABE8FC6A5}" name="Tabela3" displayName="Tabela3" ref="J3:R7" totalsRowShown="0" headerRowDxfId="24" dataDxfId="22" headerRowBorderDxfId="23" tableBorderDxfId="21" totalsRowBorderDxfId="20">
  <autoFilter ref="J3:R7" xr:uid="{D7FAF562-7250-4970-A0B6-43D90B9E62CA}"/>
  <tableColumns count="9">
    <tableColumn id="1" xr3:uid="{F61DC84B-E55D-42D7-BCAF-FCDB738797F2}" name="Nome" dataDxfId="19"/>
    <tableColumn id="2" xr3:uid="{DB6592FF-1399-4B0B-ACAD-CFF7A465F169}" name="Telefone" dataDxfId="18"/>
    <tableColumn id="3" xr3:uid="{90785C39-51F6-4534-95E7-5D74340D43FE}" name="Endereço" dataDxfId="17"/>
    <tableColumn id="4" xr3:uid="{FB885E1C-E106-41CB-82EB-D16B0ACB3F1D}" name="CPF/CNPJ" dataDxfId="16"/>
    <tableColumn id="7" xr3:uid="{7440A083-6490-4ED5-985B-F248CBDB2D98}" name="Pedido" dataDxfId="15"/>
    <tableColumn id="9" xr3:uid="{270D6364-DB37-4B43-8D9C-3DA940D9B384}" name="Frete" dataDxfId="14"/>
    <tableColumn id="8" xr3:uid="{FC24E48C-64A2-4BBD-BFA8-22E5FD6A1D0F}" name="Vlr. Unitário" dataDxfId="13"/>
    <tableColumn id="5" xr3:uid="{47A935BF-478E-48AB-85AE-20992BD34251}" name="Quantidade" dataDxfId="12"/>
    <tableColumn id="6" xr3:uid="{4F3F7A4E-3B71-483E-98DF-13A521A27C0B}" name="Total" dataDxfId="11" dataCellStyle="Moeda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DED5D0-C5D9-45E7-B0A5-7D84F862E21F}" name="Tabela6" displayName="Tabela6" ref="B3:G7" totalsRowShown="0" headerRowDxfId="10" dataDxfId="8" headerRowBorderDxfId="9" tableBorderDxfId="7" totalsRowBorderDxfId="6">
  <autoFilter ref="B3:G7" xr:uid="{18CC3199-9ACD-4D26-B242-225624D6B573}"/>
  <tableColumns count="6">
    <tableColumn id="1" xr3:uid="{85AA0A73-65E2-4A92-8D33-4397A71F2679}" name="Nome" dataDxfId="5"/>
    <tableColumn id="2" xr3:uid="{C4C09225-B473-4BDF-904C-C22C1A28066E}" name="Telefone" dataDxfId="4"/>
    <tableColumn id="3" xr3:uid="{61E33748-03DC-4D93-8687-880B7889EDBA}" name="Endereço" dataDxfId="3"/>
    <tableColumn id="4" xr3:uid="{1B3BEC73-E892-44E0-8D82-1F96ADDD70FE}" name="CPF/CNPJ" dataDxfId="2"/>
    <tableColumn id="5" xr3:uid="{A4E8158F-CC95-42D9-B2C4-53DE7559C897}" name="Corte" dataDxfId="1"/>
    <tableColumn id="6" xr3:uid="{8AB3820B-E4EE-4A73-8FE6-4D0F2CFB0B50}" name="Preço" dataDxfId="0" dataCellStyle="Moed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2.xm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7E1D6-20D7-461C-81D7-CE69671EA713}">
  <dimension ref="A1:V6"/>
  <sheetViews>
    <sheetView showGridLines="0" tabSelected="1" zoomScale="90" zoomScaleNormal="90" workbookViewId="0"/>
  </sheetViews>
  <sheetFormatPr defaultRowHeight="15" x14ac:dyDescent="0.25"/>
  <sheetData>
    <row r="1" spans="1:22" x14ac:dyDescent="0.25">
      <c r="A1" t="s">
        <v>112</v>
      </c>
    </row>
    <row r="6" spans="1:22" x14ac:dyDescent="0.25">
      <c r="V6" t="s">
        <v>55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161A6-37CA-4030-99A1-DA6C1F703BB1}">
  <dimension ref="A1:O69"/>
  <sheetViews>
    <sheetView showGridLines="0" topLeftCell="A34" zoomScale="80" zoomScaleNormal="80" workbookViewId="0">
      <selection activeCell="D24" sqref="D24"/>
    </sheetView>
  </sheetViews>
  <sheetFormatPr defaultRowHeight="15" x14ac:dyDescent="0.25"/>
  <cols>
    <col min="2" max="2" width="2.85546875" customWidth="1"/>
    <col min="3" max="3" width="27.42578125" bestFit="1" customWidth="1"/>
    <col min="4" max="4" width="25.85546875" customWidth="1"/>
    <col min="5" max="5" width="27.28515625" bestFit="1" customWidth="1"/>
    <col min="6" max="6" width="21" customWidth="1"/>
    <col min="7" max="7" width="18.7109375" customWidth="1"/>
    <col min="8" max="8" width="25.42578125" customWidth="1"/>
    <col min="9" max="9" width="19.85546875" bestFit="1" customWidth="1"/>
    <col min="10" max="10" width="22.28515625" customWidth="1"/>
    <col min="11" max="11" width="22.42578125" bestFit="1" customWidth="1"/>
    <col min="12" max="12" width="11.5703125" customWidth="1"/>
  </cols>
  <sheetData>
    <row r="1" spans="1:15" ht="19.5" thickTop="1" thickBot="1" x14ac:dyDescent="0.3">
      <c r="A1" s="121" t="s">
        <v>78</v>
      </c>
      <c r="B1" s="121"/>
      <c r="C1" s="122" t="s">
        <v>47</v>
      </c>
      <c r="D1" s="122"/>
      <c r="E1" s="124" t="s">
        <v>48</v>
      </c>
      <c r="F1" s="124"/>
      <c r="G1" s="124" t="s">
        <v>49</v>
      </c>
      <c r="H1" s="124"/>
      <c r="I1" s="43"/>
      <c r="J1" s="44"/>
      <c r="K1" s="45"/>
      <c r="L1" s="8"/>
      <c r="M1" s="8"/>
      <c r="N1" s="8"/>
    </row>
    <row r="2" spans="1:15" ht="19.5" thickTop="1" thickBot="1" x14ac:dyDescent="0.3">
      <c r="A2" s="121"/>
      <c r="B2" s="121"/>
      <c r="C2" s="122"/>
      <c r="D2" s="122"/>
      <c r="E2" s="124"/>
      <c r="F2" s="124"/>
      <c r="G2" s="124"/>
      <c r="H2" s="124"/>
      <c r="I2" s="46"/>
      <c r="J2" s="47"/>
      <c r="K2" s="48"/>
      <c r="L2" s="8"/>
      <c r="M2" s="8"/>
      <c r="N2" s="8"/>
    </row>
    <row r="3" spans="1:15" ht="19.5" thickTop="1" thickBot="1" x14ac:dyDescent="0.3">
      <c r="A3" s="121"/>
      <c r="B3" s="121"/>
      <c r="C3" s="123"/>
      <c r="D3" s="123"/>
      <c r="E3" s="125"/>
      <c r="F3" s="125"/>
      <c r="G3" s="125"/>
      <c r="H3" s="125"/>
      <c r="I3" s="49"/>
      <c r="J3" s="50"/>
      <c r="K3" s="51"/>
      <c r="L3" s="8"/>
      <c r="M3" s="8"/>
      <c r="N3" s="8"/>
    </row>
    <row r="4" spans="1:15" ht="16.5" thickTop="1" thickBot="1" x14ac:dyDescent="0.3">
      <c r="A4" s="9"/>
      <c r="B4" s="9"/>
      <c r="C4" s="9"/>
      <c r="D4" s="9"/>
      <c r="E4" s="9"/>
      <c r="F4" s="9"/>
      <c r="G4" s="10"/>
      <c r="H4" s="10"/>
      <c r="I4" s="10"/>
      <c r="J4" s="9"/>
      <c r="K4" s="9"/>
      <c r="L4" s="8"/>
      <c r="M4" s="8"/>
      <c r="N4" s="8"/>
    </row>
    <row r="5" spans="1:15" ht="24.75" thickTop="1" thickBot="1" x14ac:dyDescent="0.3">
      <c r="A5" s="11"/>
      <c r="B5" s="12"/>
      <c r="C5" s="54" t="s">
        <v>78</v>
      </c>
      <c r="D5" s="55" t="s">
        <v>91</v>
      </c>
      <c r="E5" s="56"/>
      <c r="F5" s="57"/>
      <c r="G5" s="54" t="s">
        <v>50</v>
      </c>
      <c r="H5" s="58">
        <f>SUM(Tabela5[Total])</f>
        <v>320</v>
      </c>
      <c r="I5" s="8"/>
      <c r="J5" s="8"/>
      <c r="K5" s="8"/>
      <c r="L5" s="8"/>
      <c r="M5" s="8"/>
      <c r="N5" s="8"/>
    </row>
    <row r="6" spans="1:15" s="7" customFormat="1" ht="19.5" thickTop="1" thickBot="1" x14ac:dyDescent="0.3">
      <c r="A6" s="24"/>
      <c r="B6" s="12"/>
      <c r="C6" s="52" t="s">
        <v>51</v>
      </c>
      <c r="D6" s="52" t="s">
        <v>52</v>
      </c>
      <c r="E6" s="52" t="s">
        <v>17</v>
      </c>
      <c r="F6" s="52" t="s">
        <v>16</v>
      </c>
      <c r="G6" s="52" t="s">
        <v>53</v>
      </c>
      <c r="H6" s="52" t="s">
        <v>1</v>
      </c>
      <c r="I6" s="8"/>
      <c r="J6" s="8"/>
      <c r="K6" s="13"/>
      <c r="L6" s="8"/>
      <c r="M6" s="8"/>
      <c r="N6" s="8"/>
    </row>
    <row r="7" spans="1:15" ht="16.5" thickTop="1" thickBot="1" x14ac:dyDescent="0.3">
      <c r="A7" s="13" t="s">
        <v>55</v>
      </c>
      <c r="B7" s="14"/>
      <c r="C7" s="15" t="s">
        <v>28</v>
      </c>
      <c r="D7" s="16" t="s">
        <v>86</v>
      </c>
      <c r="E7" s="16" t="s">
        <v>12</v>
      </c>
      <c r="F7" s="94">
        <v>46054</v>
      </c>
      <c r="G7" s="18" t="str">
        <f t="shared" ref="G7:G11" si="0">PROPER(TEXT(F7,"Mmmm"))</f>
        <v>Fevereiro</v>
      </c>
      <c r="H7" s="109">
        <v>45</v>
      </c>
      <c r="I7" s="8"/>
      <c r="J7" s="8"/>
      <c r="K7" s="8"/>
      <c r="L7" s="8"/>
      <c r="M7" s="8"/>
      <c r="N7" s="8"/>
    </row>
    <row r="8" spans="1:15" ht="16.5" thickTop="1" thickBot="1" x14ac:dyDescent="0.3">
      <c r="A8" s="13"/>
      <c r="B8" s="14"/>
      <c r="C8" s="15" t="s">
        <v>4</v>
      </c>
      <c r="D8" s="106" t="s">
        <v>134</v>
      </c>
      <c r="E8" s="16" t="s">
        <v>12</v>
      </c>
      <c r="F8" s="94">
        <v>46054</v>
      </c>
      <c r="G8" s="18" t="str">
        <f>PROPER(TEXT(F8,"Mmmm"))</f>
        <v>Fevereiro</v>
      </c>
      <c r="H8" s="109">
        <v>45</v>
      </c>
      <c r="I8" s="8"/>
      <c r="J8" s="8"/>
      <c r="K8" s="8"/>
      <c r="L8" s="8"/>
      <c r="M8" s="8"/>
      <c r="N8" s="8"/>
    </row>
    <row r="9" spans="1:15" ht="16.5" thickTop="1" thickBot="1" x14ac:dyDescent="0.3">
      <c r="A9" s="13"/>
      <c r="B9" s="14"/>
      <c r="C9" s="15" t="s">
        <v>4</v>
      </c>
      <c r="D9" s="16" t="s">
        <v>5</v>
      </c>
      <c r="E9" s="16" t="s">
        <v>12</v>
      </c>
      <c r="F9" s="94">
        <v>46055</v>
      </c>
      <c r="G9" s="18" t="str">
        <f t="shared" si="0"/>
        <v>Fevereiro</v>
      </c>
      <c r="H9" s="109">
        <v>40</v>
      </c>
      <c r="I9" s="8"/>
      <c r="J9" s="8"/>
      <c r="K9" s="8"/>
      <c r="L9" s="8"/>
      <c r="M9" s="8"/>
      <c r="N9" s="8"/>
    </row>
    <row r="10" spans="1:15" ht="16.5" thickTop="1" thickBot="1" x14ac:dyDescent="0.3">
      <c r="A10" s="13"/>
      <c r="B10" s="14"/>
      <c r="C10" s="15" t="s">
        <v>9</v>
      </c>
      <c r="D10" s="16" t="s">
        <v>87</v>
      </c>
      <c r="E10" s="16" t="s">
        <v>12</v>
      </c>
      <c r="F10" s="94">
        <v>46056</v>
      </c>
      <c r="G10" s="17" t="str">
        <f t="shared" si="0"/>
        <v>Fevereiro</v>
      </c>
      <c r="H10" s="109">
        <v>60</v>
      </c>
      <c r="I10" s="8"/>
      <c r="J10" s="8"/>
      <c r="K10" s="8"/>
      <c r="L10" s="8"/>
      <c r="M10" s="8"/>
      <c r="N10" s="8"/>
    </row>
    <row r="11" spans="1:15" ht="16.5" thickTop="1" thickBot="1" x14ac:dyDescent="0.3">
      <c r="A11" s="13"/>
      <c r="B11" s="14"/>
      <c r="C11" s="15" t="s">
        <v>104</v>
      </c>
      <c r="D11" s="16" t="s">
        <v>88</v>
      </c>
      <c r="E11" s="16" t="s">
        <v>20</v>
      </c>
      <c r="F11" s="94">
        <v>46057</v>
      </c>
      <c r="G11" s="17" t="str">
        <f t="shared" si="0"/>
        <v>Fevereiro</v>
      </c>
      <c r="H11" s="109">
        <v>80</v>
      </c>
      <c r="I11" s="8"/>
      <c r="J11" s="8"/>
      <c r="K11" s="8"/>
      <c r="L11" s="8"/>
      <c r="M11" s="8"/>
      <c r="N11" s="8"/>
    </row>
    <row r="12" spans="1:15" ht="16.5" thickTop="1" thickBot="1" x14ac:dyDescent="0.3">
      <c r="A12" s="13"/>
      <c r="B12" s="21"/>
      <c r="C12" s="15" t="s">
        <v>103</v>
      </c>
      <c r="D12" s="16" t="s">
        <v>89</v>
      </c>
      <c r="E12" s="16" t="s">
        <v>20</v>
      </c>
      <c r="F12" s="94">
        <v>46057</v>
      </c>
      <c r="G12" s="22" t="str">
        <f>PROPER(TEXT(F12,"Mmmm"))</f>
        <v>Fevereiro</v>
      </c>
      <c r="H12" s="109">
        <v>50</v>
      </c>
      <c r="I12" s="8"/>
      <c r="J12" s="8"/>
      <c r="K12" s="8"/>
      <c r="L12" s="8"/>
      <c r="M12" s="8"/>
      <c r="N12" s="8"/>
    </row>
    <row r="13" spans="1:15" ht="19.5" thickTop="1" thickBot="1" x14ac:dyDescent="0.3">
      <c r="A13" s="11"/>
      <c r="B13" s="12"/>
      <c r="C13" s="23"/>
      <c r="D13" s="11"/>
      <c r="E13" s="11"/>
      <c r="F13" s="11"/>
      <c r="G13" s="24"/>
      <c r="H13" s="25"/>
      <c r="I13" s="24"/>
      <c r="J13" s="24"/>
      <c r="K13" s="8"/>
      <c r="L13" s="8"/>
      <c r="M13" s="8"/>
      <c r="N13" s="8"/>
    </row>
    <row r="14" spans="1:15" ht="24.75" thickTop="1" thickBot="1" x14ac:dyDescent="0.3">
      <c r="A14" s="11"/>
      <c r="B14" s="12"/>
      <c r="C14" s="59" t="s">
        <v>92</v>
      </c>
      <c r="D14" s="60" t="s">
        <v>14</v>
      </c>
      <c r="E14" s="61"/>
      <c r="F14" s="59"/>
      <c r="G14" s="59"/>
      <c r="H14" s="59" t="s">
        <v>50</v>
      </c>
      <c r="I14" s="63">
        <f>SUM(I16:I20)</f>
        <v>115</v>
      </c>
      <c r="J14" s="24"/>
      <c r="K14" s="8"/>
      <c r="L14" s="8"/>
      <c r="M14" s="8"/>
      <c r="N14" s="8"/>
    </row>
    <row r="15" spans="1:15" s="7" customFormat="1" ht="19.5" thickTop="1" thickBot="1" x14ac:dyDescent="0.3">
      <c r="A15" s="24"/>
      <c r="B15" s="12"/>
      <c r="C15" s="52" t="s">
        <v>63</v>
      </c>
      <c r="D15" s="52" t="s">
        <v>17</v>
      </c>
      <c r="E15" s="52" t="s">
        <v>16</v>
      </c>
      <c r="F15" s="52" t="s">
        <v>53</v>
      </c>
      <c r="G15" s="52" t="s">
        <v>114</v>
      </c>
      <c r="H15" s="52" t="s">
        <v>115</v>
      </c>
      <c r="I15" s="52" t="s">
        <v>1</v>
      </c>
      <c r="J15" s="24"/>
      <c r="K15" s="24"/>
      <c r="L15" s="24"/>
      <c r="M15" s="13"/>
      <c r="N15" s="8"/>
      <c r="O15" s="8"/>
    </row>
    <row r="16" spans="1:15" ht="19.5" thickTop="1" thickBot="1" x14ac:dyDescent="0.3">
      <c r="A16" s="11"/>
      <c r="B16" s="11"/>
      <c r="C16" s="16" t="s">
        <v>109</v>
      </c>
      <c r="D16" s="16" t="s">
        <v>12</v>
      </c>
      <c r="E16" s="94">
        <v>46054</v>
      </c>
      <c r="F16" s="98" t="str">
        <f t="shared" ref="F16" si="1">PROPER(TEXT(E16,"Mmmm"))</f>
        <v>Fevereiro</v>
      </c>
      <c r="G16" s="20">
        <f>SUMIFS(Tabela2[[#All],[Qtd]],Tabela2[[#All],[Produto]],Tabela1[[#This Row],[Tipo]])-Tabela1[[#This Row],[Venda]]</f>
        <v>5</v>
      </c>
      <c r="H16" s="20">
        <v>5</v>
      </c>
      <c r="I16" s="109">
        <v>10</v>
      </c>
      <c r="J16" s="24"/>
      <c r="K16" s="24"/>
      <c r="L16" s="8"/>
      <c r="M16" s="8"/>
      <c r="N16" s="8"/>
      <c r="O16" s="8"/>
    </row>
    <row r="17" spans="1:15" ht="19.5" thickTop="1" thickBot="1" x14ac:dyDescent="0.3">
      <c r="A17" s="11"/>
      <c r="B17" s="11"/>
      <c r="C17" s="16" t="s">
        <v>109</v>
      </c>
      <c r="D17" s="16" t="s">
        <v>12</v>
      </c>
      <c r="E17" s="94">
        <v>46055</v>
      </c>
      <c r="F17" s="98" t="str">
        <f t="shared" ref="F17:F20" si="2">PROPER(TEXT(E17,"Mmmm"))</f>
        <v>Fevereiro</v>
      </c>
      <c r="G17" s="20">
        <f>SUMIFS(Tabela2[[#All],[Qtd]],Tabela2[[#All],[Produto]],Tabela1[[#This Row],[Tipo]])-Tabela1[[#This Row],[Venda]]</f>
        <v>9</v>
      </c>
      <c r="H17" s="20">
        <v>1</v>
      </c>
      <c r="I17" s="109">
        <v>10</v>
      </c>
      <c r="J17" s="24"/>
      <c r="K17" s="24"/>
      <c r="L17" s="8"/>
      <c r="M17" s="8"/>
      <c r="N17" s="8"/>
      <c r="O17" s="8"/>
    </row>
    <row r="18" spans="1:15" ht="19.5" thickTop="1" thickBot="1" x14ac:dyDescent="0.3">
      <c r="A18" s="11"/>
      <c r="B18" s="11"/>
      <c r="C18" s="28" t="s">
        <v>111</v>
      </c>
      <c r="D18" s="16" t="s">
        <v>20</v>
      </c>
      <c r="E18" s="94">
        <v>46054</v>
      </c>
      <c r="F18" s="98" t="str">
        <f t="shared" si="2"/>
        <v>Fevereiro</v>
      </c>
      <c r="G18" s="20">
        <f>SUMIFS(Tabela2[[#All],[Qtd]],Tabela2[[#All],[Produto]],Tabela1[[#This Row],[Tipo]])-Tabela1[[#This Row],[Venda]]</f>
        <v>18</v>
      </c>
      <c r="H18" s="96">
        <v>2</v>
      </c>
      <c r="I18" s="109">
        <v>10</v>
      </c>
      <c r="J18" s="72"/>
      <c r="K18" s="24"/>
      <c r="L18" s="8"/>
      <c r="M18" s="8"/>
      <c r="N18" s="8"/>
      <c r="O18" s="8"/>
    </row>
    <row r="19" spans="1:15" ht="19.5" thickTop="1" thickBot="1" x14ac:dyDescent="0.3">
      <c r="A19" s="11"/>
      <c r="B19" s="11"/>
      <c r="C19" s="28" t="s">
        <v>93</v>
      </c>
      <c r="D19" s="16" t="s">
        <v>12</v>
      </c>
      <c r="E19" s="94">
        <v>46054</v>
      </c>
      <c r="F19" s="98" t="str">
        <f t="shared" si="2"/>
        <v>Fevereiro</v>
      </c>
      <c r="G19" s="20">
        <f>SUMIFS(Tabela2[[#All],[Qtd]],Tabela2[[#All],[Produto]],Tabela1[[#This Row],[Tipo]])-Tabela1[[#This Row],[Venda]]</f>
        <v>4</v>
      </c>
      <c r="H19" s="96">
        <v>1</v>
      </c>
      <c r="I19" s="109">
        <v>35</v>
      </c>
      <c r="J19" s="72"/>
      <c r="K19" s="24"/>
      <c r="L19" s="8"/>
      <c r="M19" s="8"/>
      <c r="N19" s="8"/>
      <c r="O19" s="8"/>
    </row>
    <row r="20" spans="1:15" ht="19.5" thickTop="1" thickBot="1" x14ac:dyDescent="0.3">
      <c r="A20" s="11"/>
      <c r="B20" s="11"/>
      <c r="C20" s="28" t="s">
        <v>110</v>
      </c>
      <c r="D20" s="16" t="s">
        <v>12</v>
      </c>
      <c r="E20" s="94">
        <v>46054</v>
      </c>
      <c r="F20" s="98" t="str">
        <f t="shared" si="2"/>
        <v>Fevereiro</v>
      </c>
      <c r="G20" s="20">
        <f>SUMIFS(Tabela2[[#All],[Qtd]],Tabela2[[#All],[Produto]],Tabela1[[#This Row],[Tipo]])-Tabela1[[#This Row],[Venda]]</f>
        <v>4</v>
      </c>
      <c r="H20" s="96">
        <v>1</v>
      </c>
      <c r="I20" s="109">
        <v>50</v>
      </c>
      <c r="J20" s="72"/>
      <c r="K20" s="24"/>
      <c r="L20" s="8"/>
      <c r="M20" s="8"/>
      <c r="N20" s="8"/>
      <c r="O20" s="8"/>
    </row>
    <row r="21" spans="1:15" ht="19.5" thickTop="1" thickBot="1" x14ac:dyDescent="0.3">
      <c r="A21" s="11"/>
      <c r="B21" s="12"/>
      <c r="C21" s="85"/>
      <c r="D21" s="86"/>
      <c r="E21" s="86"/>
      <c r="F21" s="86"/>
      <c r="G21" s="87"/>
      <c r="H21" s="73"/>
      <c r="I21" s="24"/>
      <c r="J21" s="24"/>
      <c r="K21" s="8"/>
      <c r="L21" s="8"/>
      <c r="M21" s="8"/>
      <c r="N21" s="8"/>
    </row>
    <row r="22" spans="1:15" ht="24.75" thickTop="1" thickBot="1" x14ac:dyDescent="0.3">
      <c r="A22" s="11"/>
      <c r="B22" s="12"/>
      <c r="C22" s="59" t="s">
        <v>58</v>
      </c>
      <c r="D22" s="60" t="s">
        <v>6</v>
      </c>
      <c r="E22" s="61"/>
      <c r="F22" s="62"/>
      <c r="G22" s="59" t="s">
        <v>50</v>
      </c>
      <c r="H22" s="63">
        <f>SUM(Tabela7[Total])</f>
        <v>350</v>
      </c>
      <c r="I22" s="8"/>
      <c r="J22" s="8"/>
      <c r="K22" s="8"/>
      <c r="L22" s="8"/>
      <c r="M22" s="8"/>
      <c r="N22" s="8"/>
    </row>
    <row r="23" spans="1:15" s="7" customFormat="1" ht="19.5" thickTop="1" thickBot="1" x14ac:dyDescent="0.3">
      <c r="A23" s="24"/>
      <c r="B23" s="12"/>
      <c r="C23" s="52" t="s">
        <v>63</v>
      </c>
      <c r="D23" s="52" t="s">
        <v>59</v>
      </c>
      <c r="E23" s="52" t="s">
        <v>16</v>
      </c>
      <c r="F23" s="52" t="s">
        <v>53</v>
      </c>
      <c r="G23" s="52" t="s">
        <v>54</v>
      </c>
      <c r="H23" s="52" t="s">
        <v>1</v>
      </c>
      <c r="I23" s="13"/>
      <c r="J23" s="13"/>
      <c r="K23" s="13"/>
      <c r="L23" s="8"/>
      <c r="M23" s="8"/>
      <c r="N23" s="8"/>
    </row>
    <row r="24" spans="1:15" ht="19.5" thickTop="1" thickBot="1" x14ac:dyDescent="0.3">
      <c r="A24" s="11"/>
      <c r="B24" s="11"/>
      <c r="C24" s="16" t="s">
        <v>60</v>
      </c>
      <c r="D24" s="16" t="s">
        <v>90</v>
      </c>
      <c r="E24" s="94">
        <v>46054</v>
      </c>
      <c r="F24" s="18" t="str">
        <f>PROPER(TEXT(E24,"Mmmm"))</f>
        <v>Fevereiro</v>
      </c>
      <c r="G24" s="19" t="s">
        <v>57</v>
      </c>
      <c r="H24" s="109">
        <v>0</v>
      </c>
      <c r="I24" s="8"/>
      <c r="J24" s="8"/>
      <c r="K24" s="8"/>
      <c r="L24" s="8"/>
      <c r="M24" s="8"/>
      <c r="N24" s="8"/>
    </row>
    <row r="25" spans="1:15" ht="19.5" thickTop="1" thickBot="1" x14ac:dyDescent="0.3">
      <c r="A25" s="11"/>
      <c r="B25" s="11"/>
      <c r="C25" s="16" t="s">
        <v>2</v>
      </c>
      <c r="D25" s="16" t="s">
        <v>90</v>
      </c>
      <c r="E25" s="94">
        <v>46054</v>
      </c>
      <c r="F25" s="18" t="str">
        <f>PROPER(TEXT(E25,"Mmmm"))</f>
        <v>Fevereiro</v>
      </c>
      <c r="G25" s="19" t="s">
        <v>57</v>
      </c>
      <c r="H25" s="109">
        <v>200</v>
      </c>
      <c r="I25" s="8"/>
      <c r="J25" s="8"/>
      <c r="K25" s="8"/>
      <c r="L25" s="8"/>
      <c r="M25" s="8"/>
      <c r="N25" s="8"/>
    </row>
    <row r="26" spans="1:15" ht="19.5" thickTop="1" thickBot="1" x14ac:dyDescent="0.3">
      <c r="A26" s="11"/>
      <c r="B26" s="11"/>
      <c r="C26" s="16" t="s">
        <v>3</v>
      </c>
      <c r="D26" s="16" t="s">
        <v>90</v>
      </c>
      <c r="E26" s="94">
        <v>46054</v>
      </c>
      <c r="F26" s="18" t="str">
        <f>PROPER(TEXT(E26,"Mmmm"))</f>
        <v>Fevereiro</v>
      </c>
      <c r="G26" s="19" t="s">
        <v>57</v>
      </c>
      <c r="H26" s="109">
        <v>150</v>
      </c>
      <c r="I26" s="8"/>
      <c r="J26" s="8"/>
      <c r="K26" s="8"/>
      <c r="L26" s="8"/>
      <c r="M26" s="8"/>
      <c r="N26" s="8"/>
    </row>
    <row r="27" spans="1:15" ht="24.75" thickTop="1" thickBot="1" x14ac:dyDescent="0.3">
      <c r="A27" s="11"/>
      <c r="B27" s="26"/>
      <c r="C27" s="27"/>
      <c r="D27" s="27"/>
      <c r="E27" s="27"/>
      <c r="F27" s="27"/>
      <c r="G27" s="27"/>
      <c r="H27" s="27"/>
      <c r="I27" s="27"/>
      <c r="J27" s="26"/>
      <c r="K27" s="26"/>
      <c r="L27" s="8"/>
      <c r="M27" s="8"/>
      <c r="N27" s="8"/>
    </row>
    <row r="28" spans="1:15" ht="24.75" thickTop="1" thickBot="1" x14ac:dyDescent="0.3">
      <c r="A28" s="11"/>
      <c r="B28" s="26"/>
      <c r="C28" s="59" t="s">
        <v>61</v>
      </c>
      <c r="D28" s="60" t="s">
        <v>7</v>
      </c>
      <c r="E28" s="59" t="s">
        <v>122</v>
      </c>
      <c r="F28" s="62" t="s">
        <v>156</v>
      </c>
      <c r="G28" s="59"/>
      <c r="H28" s="63">
        <f>SUM(Tabela9[[#All],[Total]])</f>
        <v>36.075000000000003</v>
      </c>
      <c r="I28" s="27"/>
      <c r="J28" s="26"/>
      <c r="K28" s="26"/>
      <c r="L28" s="8"/>
      <c r="M28" s="8"/>
      <c r="N28" s="8"/>
    </row>
    <row r="29" spans="1:15" ht="24.75" thickTop="1" thickBot="1" x14ac:dyDescent="0.3">
      <c r="A29" s="11"/>
      <c r="B29" s="26"/>
      <c r="C29" s="52" t="s">
        <v>63</v>
      </c>
      <c r="D29" s="52" t="s">
        <v>123</v>
      </c>
      <c r="E29" s="52" t="s">
        <v>53</v>
      </c>
      <c r="F29" s="52" t="s">
        <v>0</v>
      </c>
      <c r="G29" s="52" t="s">
        <v>124</v>
      </c>
      <c r="H29" s="52" t="s">
        <v>1</v>
      </c>
      <c r="I29" s="27"/>
      <c r="J29" s="26"/>
      <c r="K29" s="26"/>
      <c r="L29" s="8"/>
      <c r="M29" s="8"/>
      <c r="N29" s="8"/>
    </row>
    <row r="30" spans="1:15" ht="31.5" thickTop="1" thickBot="1" x14ac:dyDescent="0.3">
      <c r="A30" s="11"/>
      <c r="B30" s="26"/>
      <c r="C30" s="16" t="s">
        <v>125</v>
      </c>
      <c r="D30" s="102" t="s">
        <v>126</v>
      </c>
      <c r="E30" s="98">
        <v>46054</v>
      </c>
      <c r="F30" s="103">
        <v>0</v>
      </c>
      <c r="G30" s="104">
        <v>0.12</v>
      </c>
      <c r="H30" s="105">
        <f>G30*F30</f>
        <v>0</v>
      </c>
      <c r="I30" s="27"/>
      <c r="J30" s="26"/>
      <c r="K30" s="26"/>
      <c r="L30" s="8"/>
      <c r="M30" s="8"/>
      <c r="N30" s="8"/>
    </row>
    <row r="31" spans="1:15" ht="31.5" thickTop="1" thickBot="1" x14ac:dyDescent="0.3">
      <c r="A31" s="11"/>
      <c r="B31" s="26"/>
      <c r="C31" s="16" t="s">
        <v>127</v>
      </c>
      <c r="D31" s="102" t="s">
        <v>128</v>
      </c>
      <c r="E31" s="98">
        <v>46054</v>
      </c>
      <c r="F31" s="103">
        <v>390</v>
      </c>
      <c r="G31" s="104">
        <v>9.2499999999999999E-2</v>
      </c>
      <c r="H31" s="105">
        <f>G31*F31</f>
        <v>36.075000000000003</v>
      </c>
      <c r="I31" s="27"/>
      <c r="J31" s="26"/>
      <c r="K31" s="26"/>
      <c r="L31" s="8"/>
      <c r="M31" s="8"/>
      <c r="N31" s="8"/>
    </row>
    <row r="32" spans="1:15" ht="46.5" thickTop="1" thickBot="1" x14ac:dyDescent="0.3">
      <c r="A32" s="11"/>
      <c r="B32" s="26"/>
      <c r="C32" s="106" t="s">
        <v>129</v>
      </c>
      <c r="D32" s="102" t="s">
        <v>130</v>
      </c>
      <c r="E32" s="98">
        <v>46054</v>
      </c>
      <c r="F32" s="103">
        <v>0</v>
      </c>
      <c r="G32" s="104">
        <v>0.15</v>
      </c>
      <c r="H32" s="105">
        <f>G32*F32</f>
        <v>0</v>
      </c>
      <c r="I32" s="27"/>
      <c r="J32" s="26"/>
      <c r="K32" s="26"/>
      <c r="L32" s="8"/>
      <c r="M32" s="8"/>
      <c r="N32" s="8"/>
    </row>
    <row r="33" spans="1:14" ht="46.5" thickTop="1" thickBot="1" x14ac:dyDescent="0.3">
      <c r="A33" s="11"/>
      <c r="B33" s="26"/>
      <c r="C33" s="107" t="s">
        <v>131</v>
      </c>
      <c r="D33" s="102" t="s">
        <v>132</v>
      </c>
      <c r="E33" s="98">
        <v>46054</v>
      </c>
      <c r="F33" s="103">
        <v>0</v>
      </c>
      <c r="G33" s="108">
        <v>0.09</v>
      </c>
      <c r="H33" s="109">
        <f>G33*F33</f>
        <v>0</v>
      </c>
      <c r="I33" s="27"/>
      <c r="J33" s="26"/>
      <c r="K33" s="26"/>
      <c r="L33" s="8"/>
      <c r="M33" s="8"/>
      <c r="N33" s="8"/>
    </row>
    <row r="34" spans="1:14" ht="24.75" thickTop="1" thickBot="1" x14ac:dyDescent="0.3">
      <c r="A34" s="11"/>
      <c r="B34" s="26"/>
      <c r="C34" s="93"/>
      <c r="D34" s="93"/>
      <c r="E34" s="93"/>
      <c r="F34" s="93"/>
      <c r="G34" s="27"/>
      <c r="H34" s="27"/>
      <c r="I34" s="27"/>
      <c r="J34" s="26"/>
      <c r="K34" s="26"/>
      <c r="L34" s="8"/>
      <c r="M34" s="8"/>
      <c r="N34" s="8"/>
    </row>
    <row r="35" spans="1:14" ht="30.75" customHeight="1" thickTop="1" thickBot="1" x14ac:dyDescent="0.3">
      <c r="A35" s="11"/>
      <c r="B35" s="12"/>
      <c r="C35" s="59" t="s">
        <v>61</v>
      </c>
      <c r="D35" s="60" t="s">
        <v>47</v>
      </c>
      <c r="E35" s="59" t="s">
        <v>62</v>
      </c>
      <c r="F35" s="111">
        <f>SUM(F37,F38)-F40-F39</f>
        <v>2048.9250000000002</v>
      </c>
      <c r="G35" s="8"/>
      <c r="H35" s="8"/>
      <c r="I35" s="8"/>
      <c r="J35" s="8"/>
      <c r="K35" s="8"/>
      <c r="L35" s="8"/>
      <c r="M35" s="8"/>
      <c r="N35" s="8"/>
    </row>
    <row r="36" spans="1:14" s="7" customFormat="1" ht="19.5" thickTop="1" thickBot="1" x14ac:dyDescent="0.3">
      <c r="A36" s="24"/>
      <c r="B36" s="12"/>
      <c r="C36" s="52" t="s">
        <v>63</v>
      </c>
      <c r="D36" s="52" t="s">
        <v>16</v>
      </c>
      <c r="E36" s="52" t="s">
        <v>53</v>
      </c>
      <c r="F36" s="52" t="s">
        <v>1</v>
      </c>
      <c r="G36" s="13"/>
      <c r="H36" s="13"/>
      <c r="I36" s="13"/>
      <c r="J36" s="13"/>
      <c r="K36" s="13"/>
      <c r="L36" s="8"/>
      <c r="M36" s="8"/>
      <c r="N36" s="8"/>
    </row>
    <row r="37" spans="1:14" ht="19.5" thickTop="1" thickBot="1" x14ac:dyDescent="0.3">
      <c r="A37" s="11"/>
      <c r="B37" s="11"/>
      <c r="C37" s="16" t="s">
        <v>64</v>
      </c>
      <c r="D37" s="94">
        <v>46054</v>
      </c>
      <c r="E37" s="18" t="str">
        <f t="shared" ref="E37:E40" si="3">PROPER(TEXT(D37,"Mmmm"))</f>
        <v>Fevereiro</v>
      </c>
      <c r="F37" s="109">
        <v>2000</v>
      </c>
      <c r="G37" s="8"/>
      <c r="H37" s="8"/>
      <c r="I37" s="8"/>
      <c r="J37" s="8"/>
      <c r="K37" s="8"/>
      <c r="L37" s="8"/>
      <c r="M37" s="8"/>
      <c r="N37" s="8"/>
    </row>
    <row r="38" spans="1:14" ht="19.5" thickTop="1" thickBot="1" x14ac:dyDescent="0.3">
      <c r="A38" s="11"/>
      <c r="B38" s="11"/>
      <c r="C38" s="16" t="s">
        <v>155</v>
      </c>
      <c r="D38" s="94">
        <v>46054</v>
      </c>
      <c r="E38" s="18" t="str">
        <f t="shared" si="3"/>
        <v>Fevereiro</v>
      </c>
      <c r="F38" s="109">
        <f>H5+I14</f>
        <v>435</v>
      </c>
      <c r="G38" s="8"/>
      <c r="H38" s="8"/>
      <c r="I38" s="8"/>
      <c r="J38" s="8"/>
      <c r="K38" s="8"/>
      <c r="L38" s="8"/>
      <c r="M38" s="8"/>
      <c r="N38" s="8"/>
    </row>
    <row r="39" spans="1:14" ht="19.5" thickTop="1" thickBot="1" x14ac:dyDescent="0.3">
      <c r="A39" s="11"/>
      <c r="B39" s="11"/>
      <c r="C39" s="28" t="s">
        <v>7</v>
      </c>
      <c r="D39" s="94">
        <v>46054</v>
      </c>
      <c r="E39" s="18" t="str">
        <f>PROPER(TEXT(D39,"Mmmm"))</f>
        <v>Fevereiro</v>
      </c>
      <c r="F39" s="109">
        <f>H28</f>
        <v>36.075000000000003</v>
      </c>
      <c r="G39" s="8"/>
      <c r="H39" s="8"/>
      <c r="I39" s="8"/>
      <c r="J39" s="8"/>
      <c r="K39" s="8"/>
      <c r="L39" s="8"/>
      <c r="M39" s="8"/>
      <c r="N39" s="8"/>
    </row>
    <row r="40" spans="1:14" ht="19.5" thickTop="1" thickBot="1" x14ac:dyDescent="0.3">
      <c r="A40" s="11"/>
      <c r="B40" s="11"/>
      <c r="C40" s="28" t="s">
        <v>6</v>
      </c>
      <c r="D40" s="94">
        <v>46054</v>
      </c>
      <c r="E40" s="18" t="str">
        <f t="shared" si="3"/>
        <v>Fevereiro</v>
      </c>
      <c r="F40" s="109">
        <f>H22</f>
        <v>350</v>
      </c>
      <c r="G40" s="8"/>
      <c r="H40" s="8"/>
      <c r="I40" s="8"/>
      <c r="J40" s="8"/>
      <c r="K40" s="8"/>
      <c r="L40" s="8"/>
      <c r="M40" s="8"/>
      <c r="N40" s="8"/>
    </row>
    <row r="41" spans="1:14" ht="19.5" thickTop="1" thickBot="1" x14ac:dyDescent="0.3">
      <c r="A41" s="11"/>
      <c r="B41" s="11"/>
      <c r="C41" s="28" t="s">
        <v>133</v>
      </c>
      <c r="D41" s="94">
        <v>46054</v>
      </c>
      <c r="E41" s="22" t="str">
        <f>PROPER(TEXT(D41,"Mmmm"))</f>
        <v>Fevereiro</v>
      </c>
      <c r="F41" s="109">
        <f>F37+F38-F39-F40</f>
        <v>2048.9250000000002</v>
      </c>
      <c r="G41" s="29"/>
      <c r="H41" s="8" t="s">
        <v>65</v>
      </c>
      <c r="I41" s="8"/>
      <c r="J41" s="8"/>
      <c r="K41" s="8"/>
      <c r="L41" s="8"/>
      <c r="M41" s="8"/>
      <c r="N41" s="8"/>
    </row>
    <row r="42" spans="1:14" ht="19.5" thickTop="1" thickBot="1" x14ac:dyDescent="0.3">
      <c r="A42" s="11"/>
      <c r="B42" s="11"/>
      <c r="C42" s="28" t="s">
        <v>66</v>
      </c>
      <c r="D42" s="95">
        <v>46054</v>
      </c>
      <c r="E42" s="22" t="str">
        <f>PROPER(TEXT(D42,"Mmmm"))</f>
        <v>Fevereiro</v>
      </c>
      <c r="F42" s="109">
        <f>F41-F40</f>
        <v>1698.9250000000002</v>
      </c>
      <c r="G42" s="29"/>
      <c r="H42" s="8" t="s">
        <v>67</v>
      </c>
      <c r="I42" s="8"/>
      <c r="J42" s="8"/>
      <c r="K42" s="8"/>
      <c r="L42" s="8"/>
      <c r="M42" s="8"/>
      <c r="N42" s="8"/>
    </row>
    <row r="43" spans="1:14" ht="19.5" thickTop="1" thickBot="1" x14ac:dyDescent="0.3">
      <c r="A43" s="11"/>
      <c r="B43" s="11"/>
      <c r="C43" s="28" t="s">
        <v>68</v>
      </c>
      <c r="D43" s="95">
        <v>46054</v>
      </c>
      <c r="E43" s="22" t="str">
        <f>PROPER(TEXT(D43,"Mmmm"))</f>
        <v>Fevereiro</v>
      </c>
      <c r="F43" s="114">
        <f>F42/F41</f>
        <v>0.8291787156679723</v>
      </c>
      <c r="G43" s="29"/>
      <c r="H43" s="8" t="s">
        <v>69</v>
      </c>
      <c r="I43" s="8"/>
      <c r="J43" s="8"/>
      <c r="K43" s="8"/>
      <c r="L43" s="8"/>
      <c r="M43" s="8"/>
      <c r="N43" s="8"/>
    </row>
    <row r="44" spans="1:14" ht="19.5" thickTop="1" thickBot="1" x14ac:dyDescent="0.3">
      <c r="A44" s="11"/>
      <c r="B44" s="11"/>
      <c r="C44" s="30"/>
      <c r="D44" s="30"/>
      <c r="E44" s="30"/>
      <c r="F44" s="30"/>
      <c r="G44" s="30"/>
      <c r="H44" s="11"/>
      <c r="I44" s="11"/>
      <c r="J44" s="11"/>
      <c r="K44" s="11"/>
      <c r="L44" s="8"/>
      <c r="M44" s="8"/>
      <c r="N44" s="8"/>
    </row>
    <row r="45" spans="1:14" ht="33.75" customHeight="1" thickTop="1" thickBot="1" x14ac:dyDescent="0.3">
      <c r="A45" s="11"/>
      <c r="B45" s="11"/>
      <c r="C45" s="59" t="s">
        <v>61</v>
      </c>
      <c r="D45" s="60" t="s">
        <v>135</v>
      </c>
      <c r="E45" s="59"/>
      <c r="F45" s="111"/>
      <c r="G45" s="59"/>
      <c r="H45" s="59"/>
      <c r="I45" s="59"/>
      <c r="J45" s="59"/>
      <c r="K45" s="59"/>
      <c r="L45" s="8"/>
      <c r="M45" s="8"/>
      <c r="N45" s="8"/>
    </row>
    <row r="46" spans="1:14" ht="28.5" customHeight="1" thickTop="1" thickBot="1" x14ac:dyDescent="0.3">
      <c r="A46" s="11"/>
      <c r="B46" s="11"/>
      <c r="C46" s="52" t="s">
        <v>76</v>
      </c>
      <c r="D46" s="52" t="s">
        <v>136</v>
      </c>
      <c r="E46" s="52" t="s">
        <v>137</v>
      </c>
      <c r="F46" s="52" t="s">
        <v>138</v>
      </c>
      <c r="G46" s="52" t="s">
        <v>68</v>
      </c>
      <c r="H46" s="52" t="s">
        <v>1</v>
      </c>
      <c r="I46" s="52" t="s">
        <v>140</v>
      </c>
      <c r="J46" s="52" t="s">
        <v>139</v>
      </c>
      <c r="K46" s="52" t="s">
        <v>43</v>
      </c>
      <c r="L46" s="11"/>
      <c r="M46" s="11"/>
      <c r="N46" s="11"/>
    </row>
    <row r="47" spans="1:14" ht="19.5" thickTop="1" thickBot="1" x14ac:dyDescent="0.3">
      <c r="A47" s="11"/>
      <c r="B47" s="11"/>
      <c r="C47" s="16" t="str">
        <f>C63</f>
        <v>Cabelo</v>
      </c>
      <c r="D47" s="113">
        <v>20</v>
      </c>
      <c r="E47" s="119">
        <v>7.0000000000000007E-2</v>
      </c>
      <c r="F47" s="120">
        <f>$H$22/$F$38</f>
        <v>0.8045977011494253</v>
      </c>
      <c r="G47" s="108">
        <v>0.05</v>
      </c>
      <c r="H47" s="108">
        <f>SUM(E47:G47)</f>
        <v>0.9245977011494253</v>
      </c>
      <c r="I47" s="109">
        <f>1/1-H47</f>
        <v>7.54022988505747E-2</v>
      </c>
      <c r="J47" s="109">
        <f>1/I47</f>
        <v>13.262195121951221</v>
      </c>
      <c r="K47" s="109">
        <f>J47*D47</f>
        <v>265.2439024390244</v>
      </c>
      <c r="L47" s="11"/>
      <c r="M47" s="11"/>
      <c r="N47" s="11"/>
    </row>
    <row r="48" spans="1:14" ht="19.5" thickTop="1" thickBot="1" x14ac:dyDescent="0.3">
      <c r="A48" s="11"/>
      <c r="B48" s="11"/>
      <c r="C48" s="16" t="str">
        <f t="shared" ref="C48:C51" si="4">C64</f>
        <v>Cabelo + barba</v>
      </c>
      <c r="D48" s="113">
        <v>20</v>
      </c>
      <c r="E48" s="119">
        <v>7.0000000000000007E-2</v>
      </c>
      <c r="F48" s="120">
        <f t="shared" ref="F48:F55" si="5">$H$22/$F$38</f>
        <v>0.8045977011494253</v>
      </c>
      <c r="G48" s="108">
        <v>0.05</v>
      </c>
      <c r="H48" s="108">
        <f t="shared" ref="H48:H55" si="6">SUM(E48:G48)</f>
        <v>0.9245977011494253</v>
      </c>
      <c r="I48" s="109">
        <f t="shared" ref="I48:I55" si="7">1/1-H48</f>
        <v>7.54022988505747E-2</v>
      </c>
      <c r="J48" s="109">
        <f t="shared" ref="J48:J55" si="8">1/I48</f>
        <v>13.262195121951221</v>
      </c>
      <c r="K48" s="109">
        <f t="shared" ref="K48:K55" si="9">J48*D48</f>
        <v>265.2439024390244</v>
      </c>
      <c r="L48" s="11"/>
      <c r="M48" s="11"/>
      <c r="N48" s="11"/>
    </row>
    <row r="49" spans="1:14" ht="19.5" thickTop="1" thickBot="1" x14ac:dyDescent="0.3">
      <c r="A49" s="11"/>
      <c r="B49" s="11"/>
      <c r="C49" s="16" t="str">
        <f t="shared" si="4"/>
        <v>Navalha</v>
      </c>
      <c r="D49" s="113">
        <v>20</v>
      </c>
      <c r="E49" s="119">
        <v>7.0000000000000007E-2</v>
      </c>
      <c r="F49" s="120">
        <f t="shared" si="5"/>
        <v>0.8045977011494253</v>
      </c>
      <c r="G49" s="108">
        <v>0.05</v>
      </c>
      <c r="H49" s="108">
        <f t="shared" si="6"/>
        <v>0.9245977011494253</v>
      </c>
      <c r="I49" s="109">
        <f t="shared" si="7"/>
        <v>7.54022988505747E-2</v>
      </c>
      <c r="J49" s="109">
        <f t="shared" si="8"/>
        <v>13.262195121951221</v>
      </c>
      <c r="K49" s="109">
        <f t="shared" si="9"/>
        <v>265.2439024390244</v>
      </c>
      <c r="L49" s="11"/>
      <c r="M49" s="11"/>
      <c r="N49" s="11"/>
    </row>
    <row r="50" spans="1:14" ht="19.5" thickTop="1" thickBot="1" x14ac:dyDescent="0.3">
      <c r="A50" s="11"/>
      <c r="B50" s="11"/>
      <c r="C50" s="16" t="str">
        <f t="shared" si="4"/>
        <v>Plano</v>
      </c>
      <c r="D50" s="113">
        <v>20</v>
      </c>
      <c r="E50" s="119">
        <v>7.0000000000000007E-2</v>
      </c>
      <c r="F50" s="120">
        <f t="shared" si="5"/>
        <v>0.8045977011494253</v>
      </c>
      <c r="G50" s="108">
        <v>0.05</v>
      </c>
      <c r="H50" s="108">
        <f t="shared" si="6"/>
        <v>0.9245977011494253</v>
      </c>
      <c r="I50" s="109">
        <f t="shared" si="7"/>
        <v>7.54022988505747E-2</v>
      </c>
      <c r="J50" s="109">
        <f t="shared" si="8"/>
        <v>13.262195121951221</v>
      </c>
      <c r="K50" s="109">
        <f t="shared" si="9"/>
        <v>265.2439024390244</v>
      </c>
      <c r="L50" s="11"/>
      <c r="M50" s="11"/>
      <c r="N50" s="11"/>
    </row>
    <row r="51" spans="1:14" ht="19.5" thickTop="1" thickBot="1" x14ac:dyDescent="0.3">
      <c r="A51" s="11"/>
      <c r="B51" s="11"/>
      <c r="C51" s="16" t="str">
        <f t="shared" si="4"/>
        <v>Pigmentação</v>
      </c>
      <c r="D51" s="113">
        <v>20</v>
      </c>
      <c r="E51" s="119">
        <v>7.0000000000000007E-2</v>
      </c>
      <c r="F51" s="120">
        <f t="shared" si="5"/>
        <v>0.8045977011494253</v>
      </c>
      <c r="G51" s="108">
        <v>0.05</v>
      </c>
      <c r="H51" s="108">
        <f t="shared" si="6"/>
        <v>0.9245977011494253</v>
      </c>
      <c r="I51" s="109">
        <f t="shared" si="7"/>
        <v>7.54022988505747E-2</v>
      </c>
      <c r="J51" s="109">
        <f t="shared" si="8"/>
        <v>13.262195121951221</v>
      </c>
      <c r="K51" s="109">
        <f t="shared" si="9"/>
        <v>265.2439024390244</v>
      </c>
      <c r="L51" s="11"/>
      <c r="M51" s="11"/>
      <c r="N51" s="11"/>
    </row>
    <row r="52" spans="1:14" ht="19.5" thickTop="1" thickBot="1" x14ac:dyDescent="0.3">
      <c r="A52" s="11"/>
      <c r="B52" s="11"/>
      <c r="C52" s="112" t="str">
        <f>C16</f>
        <v>Refrigerante</v>
      </c>
      <c r="D52" s="109">
        <f>Estoque!H16</f>
        <v>4.9000000000000004</v>
      </c>
      <c r="E52" s="119">
        <v>7.0000000000000007E-2</v>
      </c>
      <c r="F52" s="120">
        <f t="shared" si="5"/>
        <v>0.8045977011494253</v>
      </c>
      <c r="G52" s="108">
        <v>0.05</v>
      </c>
      <c r="H52" s="108">
        <f t="shared" si="6"/>
        <v>0.9245977011494253</v>
      </c>
      <c r="I52" s="109">
        <f t="shared" si="7"/>
        <v>7.54022988505747E-2</v>
      </c>
      <c r="J52" s="109">
        <f t="shared" si="8"/>
        <v>13.262195121951221</v>
      </c>
      <c r="K52" s="109">
        <f t="shared" si="9"/>
        <v>64.984756097560989</v>
      </c>
      <c r="L52" s="11"/>
      <c r="M52" s="11"/>
      <c r="N52" s="11"/>
    </row>
    <row r="53" spans="1:14" ht="19.5" thickTop="1" thickBot="1" x14ac:dyDescent="0.3">
      <c r="A53" s="11"/>
      <c r="B53" s="11"/>
      <c r="C53" s="112" t="str">
        <f>C18</f>
        <v>Comidas</v>
      </c>
      <c r="D53" s="109">
        <f>Estoque!H17</f>
        <v>5.6</v>
      </c>
      <c r="E53" s="119">
        <v>7.0000000000000007E-2</v>
      </c>
      <c r="F53" s="120">
        <f t="shared" si="5"/>
        <v>0.8045977011494253</v>
      </c>
      <c r="G53" s="108">
        <v>0.05</v>
      </c>
      <c r="H53" s="108">
        <f t="shared" si="6"/>
        <v>0.9245977011494253</v>
      </c>
      <c r="I53" s="109">
        <f t="shared" si="7"/>
        <v>7.54022988505747E-2</v>
      </c>
      <c r="J53" s="109">
        <f t="shared" si="8"/>
        <v>13.262195121951221</v>
      </c>
      <c r="K53" s="109">
        <f t="shared" si="9"/>
        <v>74.268292682926827</v>
      </c>
      <c r="L53" s="11"/>
      <c r="M53" s="11"/>
      <c r="N53" s="11"/>
    </row>
    <row r="54" spans="1:14" ht="19.5" thickTop="1" thickBot="1" x14ac:dyDescent="0.3">
      <c r="A54" s="11"/>
      <c r="B54" s="11"/>
      <c r="C54" s="112" t="str">
        <f>C19</f>
        <v>Pomada p/cabelo</v>
      </c>
      <c r="D54" s="109">
        <f>Estoque!H18</f>
        <v>29.9</v>
      </c>
      <c r="E54" s="119">
        <v>7.0000000000000007E-2</v>
      </c>
      <c r="F54" s="120">
        <f t="shared" si="5"/>
        <v>0.8045977011494253</v>
      </c>
      <c r="G54" s="108">
        <v>0.05</v>
      </c>
      <c r="H54" s="108">
        <f t="shared" si="6"/>
        <v>0.9245977011494253</v>
      </c>
      <c r="I54" s="109">
        <f t="shared" si="7"/>
        <v>7.54022988505747E-2</v>
      </c>
      <c r="J54" s="109">
        <f t="shared" si="8"/>
        <v>13.262195121951221</v>
      </c>
      <c r="K54" s="109">
        <f t="shared" si="9"/>
        <v>396.53963414634148</v>
      </c>
      <c r="L54" s="11"/>
      <c r="M54" s="11"/>
      <c r="N54" s="11"/>
    </row>
    <row r="55" spans="1:14" ht="19.5" thickTop="1" thickBot="1" x14ac:dyDescent="0.3">
      <c r="A55" s="11"/>
      <c r="B55" s="11"/>
      <c r="C55" s="112" t="str">
        <f>C20</f>
        <v>Cerveja</v>
      </c>
      <c r="D55" s="109">
        <f>Estoque!H19</f>
        <v>32.5</v>
      </c>
      <c r="E55" s="119">
        <v>7.0000000000000007E-2</v>
      </c>
      <c r="F55" s="120">
        <f t="shared" si="5"/>
        <v>0.8045977011494253</v>
      </c>
      <c r="G55" s="108">
        <v>0.05</v>
      </c>
      <c r="H55" s="108">
        <f t="shared" si="6"/>
        <v>0.9245977011494253</v>
      </c>
      <c r="I55" s="109">
        <f t="shared" si="7"/>
        <v>7.54022988505747E-2</v>
      </c>
      <c r="J55" s="109">
        <f t="shared" si="8"/>
        <v>13.262195121951221</v>
      </c>
      <c r="K55" s="109">
        <f t="shared" si="9"/>
        <v>431.02134146341467</v>
      </c>
      <c r="L55" s="11"/>
      <c r="M55" s="11"/>
      <c r="N55" s="11"/>
    </row>
    <row r="56" spans="1:14" ht="19.5" thickTop="1" thickBot="1" x14ac:dyDescent="0.3">
      <c r="A56" s="11"/>
      <c r="B56" s="11"/>
      <c r="C56" s="30"/>
      <c r="D56" s="30"/>
      <c r="E56" s="30"/>
      <c r="F56" s="30"/>
      <c r="G56" s="30"/>
      <c r="H56" s="11"/>
      <c r="I56" s="11"/>
      <c r="J56" s="11"/>
      <c r="K56" s="11"/>
      <c r="L56" s="8"/>
      <c r="M56" s="8"/>
      <c r="N56" s="8"/>
    </row>
    <row r="57" spans="1:14" ht="27.75" customHeight="1" thickTop="1" thickBot="1" x14ac:dyDescent="0.3">
      <c r="A57" s="26"/>
      <c r="B57" s="31"/>
      <c r="C57" s="68" t="s">
        <v>78</v>
      </c>
      <c r="D57" s="69" t="s">
        <v>70</v>
      </c>
      <c r="E57" s="110" t="s">
        <v>71</v>
      </c>
      <c r="F57" s="71"/>
      <c r="G57" s="68"/>
      <c r="H57" s="68"/>
      <c r="I57" s="68"/>
      <c r="J57" s="68"/>
      <c r="K57" s="8"/>
      <c r="L57" s="8"/>
      <c r="M57" s="8"/>
      <c r="N57" s="8"/>
    </row>
    <row r="58" spans="1:14" ht="16.5" thickTop="1" thickBot="1" x14ac:dyDescent="0.3">
      <c r="A58" s="32"/>
      <c r="B58" s="32"/>
      <c r="C58" s="32"/>
      <c r="D58" s="32"/>
      <c r="E58" s="32"/>
      <c r="F58" s="32"/>
      <c r="G58" s="33"/>
      <c r="H58" s="33"/>
      <c r="I58" s="33"/>
      <c r="J58" s="34"/>
      <c r="K58" s="8"/>
      <c r="L58" s="8"/>
      <c r="M58" s="8"/>
      <c r="N58" s="8"/>
    </row>
    <row r="59" spans="1:14" ht="16.5" thickTop="1" thickBot="1" x14ac:dyDescent="0.3">
      <c r="L59" s="8"/>
      <c r="M59" s="8"/>
      <c r="N59" s="8"/>
    </row>
    <row r="60" spans="1:14" ht="16.5" thickTop="1" thickBot="1" x14ac:dyDescent="0.3">
      <c r="L60" s="8"/>
      <c r="M60" s="8"/>
      <c r="N60" s="8"/>
    </row>
    <row r="61" spans="1:14" ht="16.5" thickTop="1" thickBot="1" x14ac:dyDescent="0.3">
      <c r="A61" s="35"/>
      <c r="B61" s="35"/>
      <c r="C61" s="36"/>
      <c r="D61" s="35"/>
      <c r="E61" s="35"/>
      <c r="F61" s="37"/>
      <c r="G61" s="36"/>
      <c r="H61" s="35"/>
      <c r="I61" s="35"/>
      <c r="J61" s="38"/>
      <c r="K61" s="35"/>
      <c r="L61" s="8"/>
      <c r="M61" s="8"/>
      <c r="N61" s="8"/>
    </row>
    <row r="62" spans="1:14" ht="16.5" thickTop="1" thickBot="1" x14ac:dyDescent="0.3">
      <c r="A62" s="35"/>
      <c r="B62" s="35"/>
      <c r="C62" s="36" t="s">
        <v>72</v>
      </c>
      <c r="D62" s="35"/>
      <c r="E62" s="35"/>
      <c r="F62" s="37"/>
      <c r="G62" s="36" t="s">
        <v>54</v>
      </c>
      <c r="H62" s="35"/>
      <c r="I62" s="35"/>
      <c r="J62" s="38"/>
      <c r="K62" s="35"/>
      <c r="L62" s="8"/>
      <c r="M62" s="8"/>
      <c r="N62" s="8"/>
    </row>
    <row r="63" spans="1:14" ht="16.5" thickTop="1" thickBot="1" x14ac:dyDescent="0.3">
      <c r="A63" s="35"/>
      <c r="B63" s="14"/>
      <c r="C63" s="39" t="s">
        <v>4</v>
      </c>
      <c r="D63" s="35"/>
      <c r="E63" s="35"/>
      <c r="F63" s="37"/>
      <c r="G63" s="19" t="s">
        <v>56</v>
      </c>
      <c r="H63" s="35"/>
      <c r="I63" s="35"/>
      <c r="J63" s="40"/>
      <c r="K63" s="35"/>
      <c r="L63" s="8"/>
      <c r="M63" s="8"/>
      <c r="N63" s="8"/>
    </row>
    <row r="64" spans="1:14" ht="16.5" thickTop="1" thickBot="1" x14ac:dyDescent="0.3">
      <c r="A64" s="35"/>
      <c r="B64" s="14"/>
      <c r="C64" s="39" t="s">
        <v>104</v>
      </c>
      <c r="D64" s="35"/>
      <c r="E64" s="35"/>
      <c r="F64" s="37"/>
      <c r="G64" s="19" t="s">
        <v>73</v>
      </c>
      <c r="H64" s="35"/>
      <c r="I64" s="35"/>
      <c r="J64" s="35"/>
      <c r="K64" s="35"/>
      <c r="L64" s="8"/>
      <c r="M64" s="8"/>
      <c r="N64" s="8"/>
    </row>
    <row r="65" spans="1:14" ht="16.5" thickTop="1" thickBot="1" x14ac:dyDescent="0.3">
      <c r="A65" s="35"/>
      <c r="B65" s="14"/>
      <c r="C65" s="39" t="s">
        <v>9</v>
      </c>
      <c r="D65" s="35"/>
      <c r="E65" s="35"/>
      <c r="F65" s="35"/>
      <c r="G65" s="19" t="s">
        <v>57</v>
      </c>
      <c r="H65" s="35"/>
      <c r="I65" s="35"/>
      <c r="J65" s="35"/>
      <c r="K65" s="35"/>
      <c r="L65" s="8"/>
      <c r="M65" s="8"/>
      <c r="N65" s="8"/>
    </row>
    <row r="66" spans="1:14" ht="16.5" thickTop="1" thickBot="1" x14ac:dyDescent="0.3">
      <c r="A66" s="35"/>
      <c r="B66" s="14"/>
      <c r="C66" s="39" t="s">
        <v>28</v>
      </c>
      <c r="D66" s="35"/>
      <c r="E66" s="35"/>
      <c r="F66" s="35"/>
      <c r="G66" s="35"/>
      <c r="H66" s="35"/>
      <c r="I66" s="35"/>
      <c r="J66" s="35"/>
      <c r="K66" s="41"/>
      <c r="L66" s="8"/>
      <c r="M66" s="8"/>
      <c r="N66" s="8"/>
    </row>
    <row r="67" spans="1:14" ht="16.5" thickTop="1" thickBot="1" x14ac:dyDescent="0.3">
      <c r="A67" s="36"/>
      <c r="B67" s="14"/>
      <c r="C67" s="39" t="s">
        <v>103</v>
      </c>
      <c r="D67" s="35"/>
      <c r="E67" s="35"/>
      <c r="F67" s="35"/>
      <c r="G67" s="42"/>
      <c r="H67" s="42"/>
      <c r="I67" s="42"/>
      <c r="J67" s="42"/>
      <c r="K67" s="41"/>
      <c r="L67" s="8"/>
      <c r="M67" s="8"/>
      <c r="N67" s="8"/>
    </row>
    <row r="68" spans="1:14" ht="16.5" thickTop="1" thickBot="1" x14ac:dyDescent="0.3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8"/>
      <c r="M68" s="8"/>
      <c r="N68" s="8"/>
    </row>
    <row r="69" spans="1:14" ht="15.75" thickTop="1" x14ac:dyDescent="0.25"/>
  </sheetData>
  <mergeCells count="4">
    <mergeCell ref="A1:B3"/>
    <mergeCell ref="C1:D3"/>
    <mergeCell ref="E1:F3"/>
    <mergeCell ref="G1:H3"/>
  </mergeCells>
  <conditionalFormatting sqref="A1 C1 A4:B4 C4:C6">
    <cfRule type="cellIs" dxfId="281" priority="146" operator="equal">
      <formula>#REF!</formula>
    </cfRule>
  </conditionalFormatting>
  <conditionalFormatting sqref="A4:C4">
    <cfRule type="cellIs" dxfId="280" priority="147" operator="equal">
      <formula>#REF!</formula>
    </cfRule>
    <cfRule type="cellIs" dxfId="279" priority="148" operator="equal">
      <formula>#REF!</formula>
    </cfRule>
    <cfRule type="cellIs" dxfId="278" priority="149" operator="equal">
      <formula>#REF!</formula>
    </cfRule>
    <cfRule type="cellIs" dxfId="277" priority="150" operator="equal">
      <formula>#REF!</formula>
    </cfRule>
  </conditionalFormatting>
  <conditionalFormatting sqref="B4:B6 B57:B58">
    <cfRule type="expression" dxfId="276" priority="154">
      <formula>(C4=#REF!)</formula>
    </cfRule>
    <cfRule type="expression" dxfId="275" priority="155">
      <formula>(C4=#REF!)</formula>
    </cfRule>
    <cfRule type="expression" dxfId="274" priority="156">
      <formula>(C4=#REF!)</formula>
    </cfRule>
    <cfRule type="expression" dxfId="273" priority="157">
      <formula>(C4=#REF!)</formula>
    </cfRule>
    <cfRule type="expression" dxfId="272" priority="158">
      <formula>(C4=#REF!)</formula>
    </cfRule>
  </conditionalFormatting>
  <conditionalFormatting sqref="B7:B12">
    <cfRule type="expression" dxfId="271" priority="110">
      <formula>(C7=$C$63)</formula>
    </cfRule>
    <cfRule type="expression" dxfId="270" priority="111">
      <formula>(C7=$C$64)</formula>
    </cfRule>
    <cfRule type="expression" dxfId="269" priority="112">
      <formula>(C7=$C$65)</formula>
    </cfRule>
    <cfRule type="expression" dxfId="268" priority="113">
      <formula>(C7=$C$66)</formula>
    </cfRule>
    <cfRule type="expression" dxfId="267" priority="114">
      <formula>(C7=$C$67)</formula>
    </cfRule>
  </conditionalFormatting>
  <conditionalFormatting sqref="B13:B15">
    <cfRule type="expression" dxfId="266" priority="30">
      <formula>(C13=#REF!)</formula>
    </cfRule>
    <cfRule type="expression" dxfId="265" priority="31">
      <formula>(C13=#REF!)</formula>
    </cfRule>
    <cfRule type="expression" dxfId="264" priority="32">
      <formula>(C13=#REF!)</formula>
    </cfRule>
    <cfRule type="expression" dxfId="263" priority="33">
      <formula>(C13=#REF!)</formula>
    </cfRule>
    <cfRule type="expression" dxfId="262" priority="34">
      <formula>(C13=#REF!)</formula>
    </cfRule>
  </conditionalFormatting>
  <conditionalFormatting sqref="B21:B22">
    <cfRule type="expression" dxfId="261" priority="95">
      <formula>(C21=#REF!)</formula>
    </cfRule>
    <cfRule type="expression" dxfId="260" priority="96">
      <formula>(C21=#REF!)</formula>
    </cfRule>
    <cfRule type="expression" dxfId="259" priority="97">
      <formula>(C21=#REF!)</formula>
    </cfRule>
    <cfRule type="expression" dxfId="258" priority="98">
      <formula>(C21=#REF!)</formula>
    </cfRule>
    <cfRule type="expression" dxfId="257" priority="99">
      <formula>(C21=#REF!)</formula>
    </cfRule>
  </conditionalFormatting>
  <conditionalFormatting sqref="B23">
    <cfRule type="expression" dxfId="256" priority="180">
      <formula>(#REF!=#REF!)</formula>
    </cfRule>
    <cfRule type="expression" dxfId="255" priority="181">
      <formula>(#REF!=#REF!)</formula>
    </cfRule>
    <cfRule type="expression" dxfId="254" priority="182">
      <formula>(#REF!=#REF!)</formula>
    </cfRule>
    <cfRule type="expression" dxfId="253" priority="183">
      <formula>(#REF!=#REF!)</formula>
    </cfRule>
    <cfRule type="expression" dxfId="252" priority="184">
      <formula>(#REF!=#REF!)</formula>
    </cfRule>
  </conditionalFormatting>
  <conditionalFormatting sqref="B35">
    <cfRule type="expression" dxfId="251" priority="78">
      <formula>(C35=#REF!)</formula>
    </cfRule>
    <cfRule type="expression" dxfId="250" priority="79">
      <formula>(C35=#REF!)</formula>
    </cfRule>
    <cfRule type="expression" dxfId="249" priority="80">
      <formula>(C35=#REF!)</formula>
    </cfRule>
    <cfRule type="expression" dxfId="248" priority="81">
      <formula>(C35=#REF!)</formula>
    </cfRule>
    <cfRule type="expression" dxfId="247" priority="82">
      <formula>(C35=#REF!)</formula>
    </cfRule>
  </conditionalFormatting>
  <conditionalFormatting sqref="B36">
    <cfRule type="expression" dxfId="246" priority="159">
      <formula>(#REF!=#REF!)</formula>
    </cfRule>
    <cfRule type="expression" dxfId="245" priority="160">
      <formula>(#REF!=#REF!)</formula>
    </cfRule>
    <cfRule type="expression" dxfId="244" priority="161">
      <formula>(#REF!=#REF!)</formula>
    </cfRule>
    <cfRule type="expression" dxfId="243" priority="162">
      <formula>(#REF!=#REF!)</formula>
    </cfRule>
    <cfRule type="expression" dxfId="242" priority="163">
      <formula>(#REF!=#REF!)</formula>
    </cfRule>
  </conditionalFormatting>
  <conditionalFormatting sqref="B61:B67">
    <cfRule type="expression" dxfId="241" priority="139">
      <formula>(C61=$C$63)</formula>
    </cfRule>
    <cfRule type="expression" dxfId="240" priority="140">
      <formula>(C61=$C$64)</formula>
    </cfRule>
    <cfRule type="expression" dxfId="239" priority="141">
      <formula>(C61=$C$65)</formula>
    </cfRule>
    <cfRule type="expression" dxfId="238" priority="142">
      <formula>(C61=$C$66)</formula>
    </cfRule>
    <cfRule type="expression" dxfId="237" priority="143">
      <formula>(C61=$C$67)</formula>
    </cfRule>
  </conditionalFormatting>
  <conditionalFormatting sqref="C7:C12">
    <cfRule type="cellIs" dxfId="236" priority="35" operator="equal">
      <formula>$C$63</formula>
    </cfRule>
    <cfRule type="cellIs" dxfId="235" priority="36" operator="equal">
      <formula>$C$64</formula>
    </cfRule>
    <cfRule type="cellIs" dxfId="234" priority="37" operator="equal">
      <formula>$C$65</formula>
    </cfRule>
    <cfRule type="cellIs" dxfId="233" priority="38" operator="equal">
      <formula>$C$66</formula>
    </cfRule>
    <cfRule type="cellIs" dxfId="232" priority="39" operator="equal">
      <formula>$C$67</formula>
    </cfRule>
  </conditionalFormatting>
  <conditionalFormatting sqref="C13:C15">
    <cfRule type="cellIs" dxfId="231" priority="29" operator="equal">
      <formula>#REF!</formula>
    </cfRule>
  </conditionalFormatting>
  <conditionalFormatting sqref="C21:C22">
    <cfRule type="cellIs" dxfId="230" priority="91" operator="equal">
      <formula>#REF!</formula>
    </cfRule>
  </conditionalFormatting>
  <conditionalFormatting sqref="C28">
    <cfRule type="cellIs" dxfId="229" priority="8" operator="equal">
      <formula>#REF!</formula>
    </cfRule>
  </conditionalFormatting>
  <conditionalFormatting sqref="C35 F35">
    <cfRule type="cellIs" dxfId="228" priority="58" operator="equal">
      <formula>#REF!</formula>
    </cfRule>
  </conditionalFormatting>
  <conditionalFormatting sqref="C45 F45">
    <cfRule type="cellIs" dxfId="227" priority="4" operator="equal">
      <formula>#REF!</formula>
    </cfRule>
  </conditionalFormatting>
  <conditionalFormatting sqref="C57:C58">
    <cfRule type="cellIs" dxfId="226" priority="50" operator="equal">
      <formula>#REF!</formula>
    </cfRule>
    <cfRule type="cellIs" dxfId="225" priority="51" operator="equal">
      <formula>#REF!</formula>
    </cfRule>
    <cfRule type="cellIs" dxfId="224" priority="52" operator="equal">
      <formula>#REF!</formula>
    </cfRule>
    <cfRule type="cellIs" dxfId="223" priority="53" operator="equal">
      <formula>#REF!</formula>
    </cfRule>
    <cfRule type="cellIs" dxfId="222" priority="54" operator="equal">
      <formula>#REF!</formula>
    </cfRule>
  </conditionalFormatting>
  <conditionalFormatting sqref="C61:C67 G61:G62 J61:J63">
    <cfRule type="cellIs" dxfId="221" priority="138" operator="equal">
      <formula>$C$67</formula>
    </cfRule>
  </conditionalFormatting>
  <conditionalFormatting sqref="C67">
    <cfRule type="notContainsBlanks" dxfId="220" priority="137">
      <formula>LEN(TRIM(C67))&gt;0</formula>
    </cfRule>
  </conditionalFormatting>
  <conditionalFormatting sqref="G4">
    <cfRule type="cellIs" dxfId="219" priority="151" operator="equal">
      <formula>#REF!</formula>
    </cfRule>
    <cfRule type="cellIs" dxfId="218" priority="152" operator="equal">
      <formula>#REF!</formula>
    </cfRule>
    <cfRule type="cellIs" dxfId="217" priority="153" operator="equal">
      <formula>#REF!</formula>
    </cfRule>
  </conditionalFormatting>
  <conditionalFormatting sqref="G13:G14">
    <cfRule type="cellIs" dxfId="216" priority="16" operator="equal">
      <formula>#REF!</formula>
    </cfRule>
    <cfRule type="cellIs" dxfId="215" priority="17" operator="equal">
      <formula>#REF!</formula>
    </cfRule>
    <cfRule type="cellIs" dxfId="214" priority="18" operator="equal">
      <formula>#REF!</formula>
    </cfRule>
  </conditionalFormatting>
  <conditionalFormatting sqref="G21:G23">
    <cfRule type="cellIs" dxfId="213" priority="92" operator="equal">
      <formula>#REF!</formula>
    </cfRule>
    <cfRule type="cellIs" dxfId="212" priority="93" operator="equal">
      <formula>#REF!</formula>
    </cfRule>
    <cfRule type="cellIs" dxfId="211" priority="94" operator="equal">
      <formula>#REF!</formula>
    </cfRule>
  </conditionalFormatting>
  <conditionalFormatting sqref="G24:G26 G61:G67">
    <cfRule type="cellIs" dxfId="210" priority="130" operator="equal">
      <formula>$G$65</formula>
    </cfRule>
    <cfRule type="cellIs" dxfId="209" priority="131" operator="equal">
      <formula>$G$64</formula>
    </cfRule>
    <cfRule type="cellIs" dxfId="208" priority="132" operator="equal">
      <formula>$G$63</formula>
    </cfRule>
  </conditionalFormatting>
  <conditionalFormatting sqref="G28">
    <cfRule type="cellIs" dxfId="207" priority="9" operator="equal">
      <formula>#REF!</formula>
    </cfRule>
    <cfRule type="cellIs" dxfId="206" priority="10" operator="equal">
      <formula>#REF!</formula>
    </cfRule>
    <cfRule type="cellIs" dxfId="205" priority="11" operator="equal">
      <formula>#REF!</formula>
    </cfRule>
  </conditionalFormatting>
  <conditionalFormatting sqref="G29">
    <cfRule type="cellIs" dxfId="204" priority="5" operator="equal">
      <formula>#REF!</formula>
    </cfRule>
    <cfRule type="cellIs" dxfId="203" priority="6" operator="equal">
      <formula>#REF!</formula>
    </cfRule>
    <cfRule type="cellIs" dxfId="202" priority="7" operator="equal">
      <formula>#REF!</formula>
    </cfRule>
  </conditionalFormatting>
  <conditionalFormatting sqref="G57:G58">
    <cfRule type="cellIs" dxfId="201" priority="55" operator="equal">
      <formula>#REF!</formula>
    </cfRule>
    <cfRule type="cellIs" dxfId="200" priority="56" operator="equal">
      <formula>#REF!</formula>
    </cfRule>
    <cfRule type="cellIs" dxfId="199" priority="57" operator="equal">
      <formula>#REF!</formula>
    </cfRule>
  </conditionalFormatting>
  <conditionalFormatting sqref="G61:G62 C61:C67">
    <cfRule type="cellIs" dxfId="198" priority="133" operator="equal">
      <formula>$C$63</formula>
    </cfRule>
    <cfRule type="cellIs" dxfId="197" priority="134" operator="equal">
      <formula>$C$64</formula>
    </cfRule>
    <cfRule type="cellIs" dxfId="196" priority="135" operator="equal">
      <formula>$C$65</formula>
    </cfRule>
    <cfRule type="cellIs" dxfId="195" priority="136" operator="equal">
      <formula>$C$66</formula>
    </cfRule>
  </conditionalFormatting>
  <conditionalFormatting sqref="H14">
    <cfRule type="cellIs" dxfId="194" priority="13" operator="equal">
      <formula>#REF!</formula>
    </cfRule>
    <cfRule type="cellIs" dxfId="193" priority="14" operator="equal">
      <formula>#REF!</formula>
    </cfRule>
    <cfRule type="cellIs" dxfId="192" priority="15" operator="equal">
      <formula>#REF!</formula>
    </cfRule>
  </conditionalFormatting>
  <conditionalFormatting sqref="E28">
    <cfRule type="cellIs" dxfId="191" priority="1" operator="equal">
      <formula>#REF!</formula>
    </cfRule>
    <cfRule type="cellIs" dxfId="190" priority="2" operator="equal">
      <formula>#REF!</formula>
    </cfRule>
    <cfRule type="cellIs" dxfId="189" priority="3" operator="equal">
      <formula>#REF!</formula>
    </cfRule>
  </conditionalFormatting>
  <dataValidations disablePrompts="1" count="2">
    <dataValidation type="list" allowBlank="1" showInputMessage="1" showErrorMessage="1" sqref="C63:C67 C7:C12" xr:uid="{B6B44E1B-0BF0-43F5-B0B0-E8DFD04B6887}">
      <formula1>$C$63:$C$67</formula1>
    </dataValidation>
    <dataValidation type="list" allowBlank="1" showInputMessage="1" showErrorMessage="1" sqref="G63:G65 G24:G26" xr:uid="{7B60A87B-3BA4-4F86-96E6-C0FBE9851A13}">
      <formula1>$G$63:$G$65</formula1>
    </dataValidation>
  </dataValidations>
  <pageMargins left="0.511811024" right="0.511811024" top="0.78740157499999996" bottom="0.78740157499999996" header="0.31496062000000002" footer="0.31496062000000002"/>
  <ignoredErrors>
    <ignoredError sqref="F37:F38 F43 F40:F41 G16 F42 F39" calculatedColumn="1"/>
  </ignoredErrors>
  <drawing r:id="rId1"/>
  <tableParts count="5">
    <tablePart r:id="rId2"/>
    <tablePart r:id="rId3"/>
    <tablePart r:id="rId4"/>
    <tablePart r:id="rId5"/>
    <tablePart r:id="rId6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45" operator="equal" id="{B43638BA-BAE0-4D4D-B057-E859533F8381}">
            <xm:f>'\Users\Joao\Documents\Solo Network\[Kanban-Compras.xlsx]Geral'!#REF!</xm:f>
            <x14:dxf>
              <fill>
                <patternFill patternType="solid">
                  <fgColor rgb="FFD9D2E9"/>
                  <bgColor rgb="FFD9D2E9"/>
                </patternFill>
              </fill>
            </x14:dxf>
          </x14:cfRule>
          <xm:sqref>A1</xm:sqref>
        </x14:conditionalFormatting>
        <x14:conditionalFormatting xmlns:xm="http://schemas.microsoft.com/office/excel/2006/main">
          <x14:cfRule type="cellIs" priority="144" operator="equal" id="{7F3539EA-3A0D-48E6-B8E3-11A9C103B2A9}">
            <xm:f>'\Users\Joao\Documents\Solo Network\[Kanban-Compras.xlsx]Geral'!#REF!</xm:f>
            <x14:dxf>
              <fill>
                <patternFill patternType="solid">
                  <fgColor rgb="FFD9D2E9"/>
                  <bgColor rgb="FFD9D2E9"/>
                </patternFill>
              </fill>
            </x14:dxf>
          </x14:cfRule>
          <xm:sqref>C1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12B55-01C4-4E30-B515-017EA9703D8C}">
  <dimension ref="B1:F9"/>
  <sheetViews>
    <sheetView showGridLines="0" workbookViewId="0">
      <selection activeCell="E21" sqref="E21"/>
    </sheetView>
  </sheetViews>
  <sheetFormatPr defaultRowHeight="15" x14ac:dyDescent="0.25"/>
  <cols>
    <col min="2" max="2" width="18" bestFit="1" customWidth="1"/>
    <col min="3" max="3" width="13.5703125" bestFit="1" customWidth="1"/>
    <col min="5" max="5" width="18" bestFit="1" customWidth="1"/>
    <col min="6" max="6" width="13.5703125" bestFit="1" customWidth="1"/>
  </cols>
  <sheetData>
    <row r="1" spans="2:6" x14ac:dyDescent="0.25">
      <c r="B1" s="126" t="s">
        <v>91</v>
      </c>
      <c r="C1" s="126"/>
      <c r="E1" s="126" t="s">
        <v>14</v>
      </c>
      <c r="F1" s="126"/>
    </row>
    <row r="3" spans="2:6" x14ac:dyDescent="0.25">
      <c r="B3" s="82" t="s">
        <v>106</v>
      </c>
      <c r="C3" t="s">
        <v>108</v>
      </c>
      <c r="E3" s="82" t="s">
        <v>106</v>
      </c>
      <c r="F3" t="s">
        <v>108</v>
      </c>
    </row>
    <row r="4" spans="2:6" x14ac:dyDescent="0.25">
      <c r="B4" s="83" t="s">
        <v>4</v>
      </c>
      <c r="C4" s="84">
        <v>40</v>
      </c>
      <c r="E4" s="83" t="s">
        <v>93</v>
      </c>
      <c r="F4" s="84">
        <v>35</v>
      </c>
    </row>
    <row r="5" spans="2:6" x14ac:dyDescent="0.25">
      <c r="B5" s="83" t="s">
        <v>104</v>
      </c>
      <c r="C5" s="84">
        <v>80</v>
      </c>
      <c r="E5" s="83" t="s">
        <v>109</v>
      </c>
      <c r="F5" s="84">
        <v>20</v>
      </c>
    </row>
    <row r="6" spans="2:6" x14ac:dyDescent="0.25">
      <c r="B6" s="83" t="s">
        <v>9</v>
      </c>
      <c r="C6" s="84">
        <v>60</v>
      </c>
      <c r="E6" s="83" t="s">
        <v>110</v>
      </c>
      <c r="F6" s="84">
        <v>50</v>
      </c>
    </row>
    <row r="7" spans="2:6" x14ac:dyDescent="0.25">
      <c r="B7" s="83" t="s">
        <v>103</v>
      </c>
      <c r="C7" s="84">
        <v>50</v>
      </c>
      <c r="E7" s="83" t="s">
        <v>111</v>
      </c>
      <c r="F7" s="84">
        <v>10</v>
      </c>
    </row>
    <row r="8" spans="2:6" x14ac:dyDescent="0.25">
      <c r="B8" s="83" t="s">
        <v>28</v>
      </c>
      <c r="C8" s="84">
        <v>45</v>
      </c>
      <c r="E8" s="83" t="s">
        <v>107</v>
      </c>
      <c r="F8" s="84">
        <v>115</v>
      </c>
    </row>
    <row r="9" spans="2:6" x14ac:dyDescent="0.25">
      <c r="B9" s="83" t="s">
        <v>107</v>
      </c>
      <c r="C9" s="84">
        <v>275</v>
      </c>
    </row>
  </sheetData>
  <mergeCells count="2">
    <mergeCell ref="B1:C1"/>
    <mergeCell ref="E1:F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2599D-39CE-4781-B5CF-54E9644B29EC}">
  <dimension ref="A1:L32"/>
  <sheetViews>
    <sheetView showGridLines="0" zoomScale="90" zoomScaleNormal="90" workbookViewId="0">
      <selection activeCell="I5" sqref="I5"/>
    </sheetView>
  </sheetViews>
  <sheetFormatPr defaultRowHeight="15" x14ac:dyDescent="0.25"/>
  <cols>
    <col min="2" max="2" width="2.42578125" customWidth="1"/>
    <col min="3" max="3" width="15.42578125" customWidth="1"/>
    <col min="4" max="4" width="26.7109375" bestFit="1" customWidth="1"/>
    <col min="5" max="5" width="22.5703125" customWidth="1"/>
    <col min="6" max="6" width="21.7109375" customWidth="1"/>
    <col min="7" max="7" width="18.85546875" customWidth="1"/>
    <col min="8" max="8" width="19.85546875" bestFit="1" customWidth="1"/>
    <col min="9" max="9" width="16.85546875" bestFit="1" customWidth="1"/>
    <col min="10" max="10" width="18.28515625" bestFit="1" customWidth="1"/>
    <col min="11" max="11" width="15.7109375" customWidth="1"/>
  </cols>
  <sheetData>
    <row r="1" spans="1:12" ht="19.5" customHeight="1" thickTop="1" thickBot="1" x14ac:dyDescent="0.3">
      <c r="A1" s="121" t="s">
        <v>79</v>
      </c>
      <c r="B1" s="121"/>
      <c r="C1" s="122" t="s">
        <v>60</v>
      </c>
      <c r="D1" s="122"/>
      <c r="E1" s="124" t="s">
        <v>80</v>
      </c>
      <c r="F1" s="124"/>
      <c r="G1" s="127"/>
      <c r="H1" s="127"/>
      <c r="I1" s="43"/>
      <c r="J1" s="44"/>
      <c r="K1" s="45"/>
      <c r="L1" s="8"/>
    </row>
    <row r="2" spans="1:12" ht="19.5" customHeight="1" thickTop="1" thickBot="1" x14ac:dyDescent="0.3">
      <c r="A2" s="121"/>
      <c r="B2" s="121"/>
      <c r="C2" s="122"/>
      <c r="D2" s="122"/>
      <c r="E2" s="124"/>
      <c r="F2" s="124"/>
      <c r="G2" s="127"/>
      <c r="H2" s="127"/>
      <c r="I2" s="46"/>
      <c r="J2" s="47"/>
      <c r="K2" s="48"/>
      <c r="L2" s="8"/>
    </row>
    <row r="3" spans="1:12" ht="19.5" customHeight="1" thickTop="1" thickBot="1" x14ac:dyDescent="0.3">
      <c r="A3" s="121"/>
      <c r="B3" s="121"/>
      <c r="C3" s="123"/>
      <c r="D3" s="123"/>
      <c r="E3" s="125"/>
      <c r="F3" s="125"/>
      <c r="G3" s="128"/>
      <c r="H3" s="128"/>
      <c r="I3" s="49"/>
      <c r="J3" s="50"/>
      <c r="K3" s="51"/>
      <c r="L3" s="8"/>
    </row>
    <row r="4" spans="1:12" ht="16.5" thickTop="1" thickBot="1" x14ac:dyDescent="0.3">
      <c r="A4" s="9"/>
      <c r="B4" s="9"/>
      <c r="C4" s="9"/>
      <c r="D4" s="9"/>
      <c r="E4" s="9"/>
      <c r="F4" s="9"/>
      <c r="G4" s="10"/>
      <c r="H4" s="10"/>
      <c r="I4" s="10"/>
      <c r="J4" s="9"/>
      <c r="K4" s="9"/>
      <c r="L4" s="8"/>
    </row>
    <row r="5" spans="1:12" ht="24.75" thickTop="1" thickBot="1" x14ac:dyDescent="0.3">
      <c r="A5" s="11"/>
      <c r="B5" s="12"/>
      <c r="C5" s="54" t="s">
        <v>79</v>
      </c>
      <c r="D5" s="55" t="s">
        <v>60</v>
      </c>
      <c r="E5" s="56"/>
      <c r="F5" s="57" t="s">
        <v>94</v>
      </c>
      <c r="G5" s="54">
        <f>SUM(Tabela110[Qtd])</f>
        <v>17</v>
      </c>
      <c r="H5" s="58" t="s">
        <v>50</v>
      </c>
      <c r="I5" s="58">
        <f>SUM(Tabela110[Total])</f>
        <v>4650</v>
      </c>
      <c r="J5" s="74"/>
      <c r="K5" s="64"/>
      <c r="L5" s="8"/>
    </row>
    <row r="6" spans="1:12" s="7" customFormat="1" ht="24.75" thickTop="1" thickBot="1" x14ac:dyDescent="0.3">
      <c r="A6" s="24"/>
      <c r="B6" s="12"/>
      <c r="C6" s="52" t="s">
        <v>51</v>
      </c>
      <c r="D6" s="52" t="s">
        <v>76</v>
      </c>
      <c r="E6" s="52" t="s">
        <v>16</v>
      </c>
      <c r="F6" s="52" t="s">
        <v>54</v>
      </c>
      <c r="G6" s="52" t="s">
        <v>11</v>
      </c>
      <c r="H6" s="52" t="s">
        <v>74</v>
      </c>
      <c r="I6" s="53" t="s">
        <v>1</v>
      </c>
      <c r="J6" s="13"/>
      <c r="K6" s="26"/>
      <c r="L6" s="8"/>
    </row>
    <row r="7" spans="1:12" ht="24.75" thickTop="1" thickBot="1" x14ac:dyDescent="0.3">
      <c r="A7" s="11"/>
      <c r="B7" s="14"/>
      <c r="C7" s="15" t="s">
        <v>95</v>
      </c>
      <c r="D7" s="16" t="s">
        <v>81</v>
      </c>
      <c r="E7" s="94">
        <v>46054</v>
      </c>
      <c r="F7" s="19" t="s">
        <v>75</v>
      </c>
      <c r="G7" s="20">
        <v>2</v>
      </c>
      <c r="H7" s="103">
        <v>450</v>
      </c>
      <c r="I7" s="103">
        <f t="shared" ref="I7:I12" si="0">H7*G7</f>
        <v>900</v>
      </c>
      <c r="J7" s="8"/>
      <c r="K7" s="26"/>
      <c r="L7" s="8"/>
    </row>
    <row r="8" spans="1:12" ht="24.75" thickTop="1" thickBot="1" x14ac:dyDescent="0.3">
      <c r="A8" s="11"/>
      <c r="B8" s="14"/>
      <c r="C8" s="15" t="s">
        <v>95</v>
      </c>
      <c r="D8" s="28" t="s">
        <v>82</v>
      </c>
      <c r="E8" s="94">
        <v>46054</v>
      </c>
      <c r="F8" s="19" t="s">
        <v>75</v>
      </c>
      <c r="G8" s="20">
        <v>2</v>
      </c>
      <c r="H8" s="103">
        <v>350</v>
      </c>
      <c r="I8" s="103">
        <f>H8*G8</f>
        <v>700</v>
      </c>
      <c r="J8" s="8"/>
      <c r="K8" s="26"/>
      <c r="L8" s="8"/>
    </row>
    <row r="9" spans="1:12" ht="24.75" thickTop="1" thickBot="1" x14ac:dyDescent="0.3">
      <c r="A9" s="11"/>
      <c r="B9" s="14"/>
      <c r="C9" s="15" t="s">
        <v>95</v>
      </c>
      <c r="D9" s="28" t="s">
        <v>83</v>
      </c>
      <c r="E9" s="94">
        <v>46054</v>
      </c>
      <c r="F9" s="19" t="s">
        <v>75</v>
      </c>
      <c r="G9" s="20">
        <v>10</v>
      </c>
      <c r="H9" s="103">
        <v>200</v>
      </c>
      <c r="I9" s="103">
        <f t="shared" si="0"/>
        <v>2000</v>
      </c>
      <c r="J9" s="8"/>
      <c r="K9" s="26"/>
      <c r="L9" s="8"/>
    </row>
    <row r="10" spans="1:12" ht="24.75" thickTop="1" thickBot="1" x14ac:dyDescent="0.3">
      <c r="A10" s="11"/>
      <c r="B10" s="14"/>
      <c r="C10" s="15" t="s">
        <v>95</v>
      </c>
      <c r="D10" s="28" t="s">
        <v>84</v>
      </c>
      <c r="E10" s="94">
        <v>46054</v>
      </c>
      <c r="F10" s="19" t="s">
        <v>75</v>
      </c>
      <c r="G10" s="20">
        <v>1</v>
      </c>
      <c r="H10" s="103">
        <v>500</v>
      </c>
      <c r="I10" s="103">
        <f t="shared" si="0"/>
        <v>500</v>
      </c>
      <c r="J10" s="8"/>
      <c r="K10" s="26"/>
      <c r="L10" s="8"/>
    </row>
    <row r="11" spans="1:12" ht="24.75" thickTop="1" thickBot="1" x14ac:dyDescent="0.3">
      <c r="A11" s="11"/>
      <c r="B11" s="14"/>
      <c r="C11" s="15" t="s">
        <v>95</v>
      </c>
      <c r="D11" s="28" t="s">
        <v>10</v>
      </c>
      <c r="E11" s="94">
        <v>46054</v>
      </c>
      <c r="F11" s="19" t="s">
        <v>75</v>
      </c>
      <c r="G11" s="20">
        <v>1</v>
      </c>
      <c r="H11" s="103">
        <v>150</v>
      </c>
      <c r="I11" s="103">
        <f t="shared" si="0"/>
        <v>150</v>
      </c>
      <c r="J11" s="8"/>
      <c r="K11" s="26"/>
      <c r="L11" s="8"/>
    </row>
    <row r="12" spans="1:12" ht="24.75" thickTop="1" thickBot="1" x14ac:dyDescent="0.3">
      <c r="A12" s="11"/>
      <c r="B12" s="21"/>
      <c r="C12" s="15" t="s">
        <v>95</v>
      </c>
      <c r="D12" s="28" t="s">
        <v>85</v>
      </c>
      <c r="E12" s="94">
        <v>46054</v>
      </c>
      <c r="F12" s="19" t="s">
        <v>75</v>
      </c>
      <c r="G12" s="20">
        <v>1</v>
      </c>
      <c r="H12" s="103">
        <v>400</v>
      </c>
      <c r="I12" s="103">
        <f t="shared" si="0"/>
        <v>400</v>
      </c>
      <c r="J12" s="8"/>
      <c r="K12" s="26"/>
      <c r="L12" s="8"/>
    </row>
    <row r="13" spans="1:12" ht="24.75" thickTop="1" thickBot="1" x14ac:dyDescent="0.3">
      <c r="A13" s="26"/>
      <c r="B13" s="26"/>
      <c r="C13" s="27"/>
      <c r="D13" s="27"/>
      <c r="E13" s="27"/>
      <c r="F13" s="27"/>
      <c r="G13" s="27"/>
      <c r="H13" s="27"/>
      <c r="I13" s="27"/>
      <c r="J13" s="27"/>
      <c r="K13" s="26"/>
      <c r="L13" s="8"/>
    </row>
    <row r="14" spans="1:12" ht="28.5" customHeight="1" thickTop="1" thickBot="1" x14ac:dyDescent="0.3">
      <c r="A14" s="26"/>
      <c r="B14" s="12"/>
      <c r="C14" s="59" t="s">
        <v>92</v>
      </c>
      <c r="D14" s="60" t="s">
        <v>113</v>
      </c>
      <c r="E14" s="61"/>
      <c r="F14" s="62"/>
      <c r="G14" s="59" t="s">
        <v>117</v>
      </c>
      <c r="H14" s="59">
        <f>SUM(Tabela2[Qtd])</f>
        <v>40</v>
      </c>
      <c r="I14" s="63" t="s">
        <v>50</v>
      </c>
      <c r="J14" s="66">
        <f>SUM(Tabela2[Total])</f>
        <v>473</v>
      </c>
      <c r="K14" s="59">
        <f>SUM(Tabela2[[#All],[Final]])</f>
        <v>30</v>
      </c>
      <c r="L14" s="8"/>
    </row>
    <row r="15" spans="1:12" ht="24.75" thickTop="1" thickBot="1" x14ac:dyDescent="0.3">
      <c r="A15" s="26"/>
      <c r="B15" s="12"/>
      <c r="C15" s="52" t="s">
        <v>51</v>
      </c>
      <c r="D15" s="52" t="s">
        <v>76</v>
      </c>
      <c r="E15" s="52" t="s">
        <v>16</v>
      </c>
      <c r="F15" s="52" t="s">
        <v>54</v>
      </c>
      <c r="G15" s="52" t="s">
        <v>11</v>
      </c>
      <c r="H15" s="52" t="s">
        <v>74</v>
      </c>
      <c r="I15" s="53" t="s">
        <v>1</v>
      </c>
      <c r="J15" s="97" t="s">
        <v>14</v>
      </c>
      <c r="K15" s="97" t="s">
        <v>116</v>
      </c>
      <c r="L15" s="8"/>
    </row>
    <row r="16" spans="1:12" ht="24.75" thickTop="1" thickBot="1" x14ac:dyDescent="0.3">
      <c r="A16" s="93"/>
      <c r="B16" s="21"/>
      <c r="C16" s="15" t="s">
        <v>95</v>
      </c>
      <c r="D16" s="16" t="s">
        <v>109</v>
      </c>
      <c r="E16" s="94">
        <v>46054</v>
      </c>
      <c r="F16" s="19" t="s">
        <v>75</v>
      </c>
      <c r="G16" s="20">
        <v>10</v>
      </c>
      <c r="H16" s="103">
        <v>4.9000000000000004</v>
      </c>
      <c r="I16" s="103">
        <f t="shared" ref="I16" si="1">H16*G16</f>
        <v>49</v>
      </c>
      <c r="J16" s="20">
        <f>SUMIFS(Tabela1[Venda],Tabela1[Tipo],Tabela2[[#This Row],[Produto]])</f>
        <v>6</v>
      </c>
      <c r="K16" s="20">
        <f>Tabela2[[#This Row],[Qtd]]-Tabela2[[#This Row],[Vendas]]</f>
        <v>4</v>
      </c>
      <c r="L16" s="8"/>
    </row>
    <row r="17" spans="1:12" ht="24.75" thickTop="1" thickBot="1" x14ac:dyDescent="0.3">
      <c r="A17" s="93"/>
      <c r="B17" s="21"/>
      <c r="C17" s="15" t="s">
        <v>95</v>
      </c>
      <c r="D17" s="28" t="s">
        <v>111</v>
      </c>
      <c r="E17" s="94">
        <v>46054</v>
      </c>
      <c r="F17" s="19" t="s">
        <v>75</v>
      </c>
      <c r="G17" s="20">
        <v>20</v>
      </c>
      <c r="H17" s="103">
        <v>5.6</v>
      </c>
      <c r="I17" s="103">
        <f>H17*G17</f>
        <v>112</v>
      </c>
      <c r="J17" s="20">
        <f>SUMIFS(Tabela1[Venda],Tabela1[Tipo],Tabela2[[#This Row],[Produto]])</f>
        <v>2</v>
      </c>
      <c r="K17" s="20">
        <f>Tabela2[[#This Row],[Qtd]]-Tabela2[[#This Row],[Vendas]]</f>
        <v>18</v>
      </c>
      <c r="L17" s="8"/>
    </row>
    <row r="18" spans="1:12" ht="24.75" thickTop="1" thickBot="1" x14ac:dyDescent="0.3">
      <c r="A18" s="93"/>
      <c r="B18" s="21"/>
      <c r="C18" s="15" t="s">
        <v>95</v>
      </c>
      <c r="D18" s="28" t="s">
        <v>93</v>
      </c>
      <c r="E18" s="94">
        <v>46054</v>
      </c>
      <c r="F18" s="19" t="s">
        <v>75</v>
      </c>
      <c r="G18" s="20">
        <v>5</v>
      </c>
      <c r="H18" s="103">
        <v>29.9</v>
      </c>
      <c r="I18" s="103">
        <f t="shared" ref="I18:I19" si="2">H18*G18</f>
        <v>149.5</v>
      </c>
      <c r="J18" s="20">
        <f>SUMIFS(Tabela1[Venda],Tabela1[Tipo],Tabela2[[#This Row],[Produto]])</f>
        <v>1</v>
      </c>
      <c r="K18" s="20">
        <f>Tabela2[[#This Row],[Qtd]]-Tabela2[[#This Row],[Vendas]]</f>
        <v>4</v>
      </c>
      <c r="L18" s="8"/>
    </row>
    <row r="19" spans="1:12" ht="24.75" thickTop="1" thickBot="1" x14ac:dyDescent="0.3">
      <c r="A19" s="93"/>
      <c r="B19" s="21"/>
      <c r="C19" s="15" t="s">
        <v>95</v>
      </c>
      <c r="D19" s="16" t="s">
        <v>110</v>
      </c>
      <c r="E19" s="94">
        <v>46054</v>
      </c>
      <c r="F19" s="19" t="s">
        <v>75</v>
      </c>
      <c r="G19" s="20">
        <v>5</v>
      </c>
      <c r="H19" s="103">
        <v>32.5</v>
      </c>
      <c r="I19" s="103">
        <f t="shared" si="2"/>
        <v>162.5</v>
      </c>
      <c r="J19" s="20">
        <f>SUMIFS(Tabela1[Venda],Tabela1[Tipo],Tabela2[[#This Row],[Produto]])</f>
        <v>1</v>
      </c>
      <c r="K19" s="20">
        <f>Tabela2[[#This Row],[Qtd]]-Tabela2[[#This Row],[Vendas]]</f>
        <v>4</v>
      </c>
      <c r="L19" s="8"/>
    </row>
    <row r="20" spans="1:12" ht="16.5" thickTop="1" thickBot="1" x14ac:dyDescent="0.3">
      <c r="A20" s="89"/>
      <c r="B20" s="89"/>
      <c r="C20" s="89"/>
      <c r="D20" s="89"/>
      <c r="E20" s="89"/>
      <c r="F20" s="89"/>
      <c r="G20" s="90"/>
      <c r="H20" s="90"/>
      <c r="I20" s="90"/>
      <c r="J20" s="91"/>
      <c r="K20" s="92"/>
      <c r="L20" s="8"/>
    </row>
    <row r="21" spans="1:12" ht="16.5" thickTop="1" thickBot="1" x14ac:dyDescent="0.3">
      <c r="A21" s="89"/>
      <c r="B21" s="89"/>
      <c r="C21" s="89"/>
      <c r="D21" s="89"/>
      <c r="E21" s="89"/>
      <c r="F21" s="89"/>
      <c r="G21" s="90"/>
      <c r="H21" s="90"/>
      <c r="I21" s="90"/>
      <c r="J21" s="91"/>
      <c r="K21" s="92"/>
      <c r="L21" s="8"/>
    </row>
    <row r="22" spans="1:12" ht="24.75" thickTop="1" thickBot="1" x14ac:dyDescent="0.3">
      <c r="A22" s="26"/>
      <c r="B22" s="31"/>
      <c r="C22" s="68" t="s">
        <v>78</v>
      </c>
      <c r="D22" s="69" t="s">
        <v>70</v>
      </c>
      <c r="E22" s="70" t="s">
        <v>71</v>
      </c>
      <c r="F22" s="71"/>
      <c r="G22" s="68"/>
      <c r="H22" s="68"/>
      <c r="I22" s="68"/>
      <c r="J22" s="68"/>
      <c r="K22" s="8"/>
      <c r="L22" s="8"/>
    </row>
    <row r="23" spans="1:12" ht="16.5" thickTop="1" thickBot="1" x14ac:dyDescent="0.3">
      <c r="A23" s="89"/>
      <c r="B23" s="89"/>
      <c r="C23" s="89"/>
      <c r="D23" s="89"/>
      <c r="E23" s="89"/>
      <c r="F23" s="89"/>
      <c r="G23" s="90"/>
      <c r="H23" s="90"/>
      <c r="I23" s="90"/>
      <c r="J23" s="91"/>
      <c r="K23" s="92"/>
      <c r="L23" s="8"/>
    </row>
    <row r="24" spans="1:12" ht="16.5" thickTop="1" thickBot="1" x14ac:dyDescent="0.3">
      <c r="L24" s="8"/>
    </row>
    <row r="25" spans="1:12" ht="16.5" thickTop="1" thickBot="1" x14ac:dyDescent="0.3">
      <c r="L25" s="8"/>
    </row>
    <row r="26" spans="1:12" ht="16.5" thickTop="1" thickBot="1" x14ac:dyDescent="0.3">
      <c r="A26" s="35"/>
      <c r="B26" s="35"/>
      <c r="C26" s="36"/>
      <c r="D26" s="35"/>
      <c r="E26" s="35"/>
      <c r="F26" s="37"/>
      <c r="G26" s="36"/>
      <c r="H26" s="35"/>
      <c r="I26" s="35"/>
      <c r="J26" s="38"/>
      <c r="K26" s="35"/>
      <c r="L26" s="8"/>
    </row>
    <row r="27" spans="1:12" ht="16.5" thickTop="1" thickBot="1" x14ac:dyDescent="0.3">
      <c r="A27" s="35"/>
      <c r="B27" s="35"/>
      <c r="C27" s="36" t="s">
        <v>72</v>
      </c>
      <c r="D27" s="35"/>
      <c r="E27" s="35"/>
      <c r="F27" s="37"/>
      <c r="G27" s="36" t="s">
        <v>54</v>
      </c>
      <c r="H27" s="35"/>
      <c r="I27" s="35"/>
      <c r="J27" s="38"/>
      <c r="K27" s="35"/>
      <c r="L27" s="8"/>
    </row>
    <row r="28" spans="1:12" ht="16.5" thickTop="1" thickBot="1" x14ac:dyDescent="0.3">
      <c r="A28" s="35"/>
      <c r="B28" s="14"/>
      <c r="C28" s="65" t="s">
        <v>96</v>
      </c>
      <c r="D28" s="35"/>
      <c r="E28" s="35"/>
      <c r="F28" s="37"/>
      <c r="G28" s="19" t="s">
        <v>77</v>
      </c>
      <c r="H28" s="35"/>
      <c r="I28" s="35"/>
      <c r="J28" s="40"/>
      <c r="K28" s="35"/>
      <c r="L28" s="8"/>
    </row>
    <row r="29" spans="1:12" ht="16.5" thickTop="1" thickBot="1" x14ac:dyDescent="0.3">
      <c r="A29" s="35"/>
      <c r="B29" s="14"/>
      <c r="C29" s="65" t="s">
        <v>95</v>
      </c>
      <c r="D29" s="35"/>
      <c r="E29" s="35"/>
      <c r="F29" s="37"/>
      <c r="G29" s="19" t="s">
        <v>75</v>
      </c>
      <c r="H29" s="35"/>
      <c r="I29" s="35"/>
      <c r="J29" s="35"/>
      <c r="K29" s="35"/>
      <c r="L29" s="8"/>
    </row>
    <row r="30" spans="1:12" ht="16.5" thickTop="1" thickBot="1" x14ac:dyDescent="0.3">
      <c r="A30" s="35"/>
      <c r="B30" s="14"/>
      <c r="C30" s="65" t="s">
        <v>97</v>
      </c>
      <c r="D30" s="35"/>
      <c r="E30" s="35"/>
      <c r="F30" s="35"/>
      <c r="G30" s="19" t="s">
        <v>57</v>
      </c>
      <c r="H30" s="35"/>
      <c r="I30" s="35"/>
      <c r="J30" s="35"/>
      <c r="K30" s="35"/>
      <c r="L30" s="8"/>
    </row>
    <row r="31" spans="1:12" ht="16.5" thickTop="1" thickBot="1" x14ac:dyDescent="0.3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8"/>
    </row>
    <row r="32" spans="1:12" ht="15.75" thickTop="1" x14ac:dyDescent="0.25"/>
  </sheetData>
  <mergeCells count="4">
    <mergeCell ref="A1:B3"/>
    <mergeCell ref="C1:D3"/>
    <mergeCell ref="E1:F3"/>
    <mergeCell ref="G1:H3"/>
  </mergeCells>
  <conditionalFormatting sqref="A1">
    <cfRule type="cellIs" dxfId="139" priority="80" operator="equal">
      <formula>#REF!</formula>
    </cfRule>
  </conditionalFormatting>
  <conditionalFormatting sqref="A4:C4">
    <cfRule type="cellIs" dxfId="138" priority="175" operator="equal">
      <formula>#REF!</formula>
    </cfRule>
    <cfRule type="cellIs" dxfId="137" priority="176" operator="equal">
      <formula>#REF!</formula>
    </cfRule>
    <cfRule type="cellIs" dxfId="136" priority="177" operator="equal">
      <formula>#REF!</formula>
    </cfRule>
    <cfRule type="cellIs" dxfId="135" priority="178" operator="equal">
      <formula>#REF!</formula>
    </cfRule>
    <cfRule type="cellIs" dxfId="134" priority="179" operator="equal">
      <formula>#REF!</formula>
    </cfRule>
  </conditionalFormatting>
  <conditionalFormatting sqref="B4">
    <cfRule type="expression" dxfId="133" priority="183">
      <formula>(C4=#REF!)</formula>
    </cfRule>
    <cfRule type="expression" dxfId="132" priority="184">
      <formula>(C4=#REF!)</formula>
    </cfRule>
    <cfRule type="expression" dxfId="131" priority="185">
      <formula>(C4=#REF!)</formula>
    </cfRule>
    <cfRule type="expression" dxfId="130" priority="186">
      <formula>(C4=#REF!)</formula>
    </cfRule>
    <cfRule type="expression" dxfId="129" priority="187">
      <formula>(C4=#REF!)</formula>
    </cfRule>
  </conditionalFormatting>
  <conditionalFormatting sqref="B5:B6">
    <cfRule type="expression" dxfId="128" priority="114">
      <formula>(C5=#REF!)</formula>
    </cfRule>
    <cfRule type="expression" dxfId="127" priority="115">
      <formula>(C5=#REF!)</formula>
    </cfRule>
    <cfRule type="expression" dxfId="126" priority="116">
      <formula>(C5=#REF!)</formula>
    </cfRule>
  </conditionalFormatting>
  <conditionalFormatting sqref="B5:B12">
    <cfRule type="expression" dxfId="125" priority="117">
      <formula>(C5=#REF!)</formula>
    </cfRule>
    <cfRule type="expression" dxfId="124" priority="118">
      <formula>(C5=#REF!)</formula>
    </cfRule>
  </conditionalFormatting>
  <conditionalFormatting sqref="B7:B12">
    <cfRule type="expression" dxfId="123" priority="97">
      <formula>(C7=$C$28)</formula>
    </cfRule>
    <cfRule type="expression" dxfId="122" priority="98">
      <formula>(C7=$C$29)</formula>
    </cfRule>
    <cfRule type="expression" dxfId="121" priority="99">
      <formula>(C7=$C$30)</formula>
    </cfRule>
  </conditionalFormatting>
  <conditionalFormatting sqref="B14:B15">
    <cfRule type="expression" dxfId="120" priority="41">
      <formula>(C14=#REF!)</formula>
    </cfRule>
    <cfRule type="expression" dxfId="119" priority="42">
      <formula>(C14=#REF!)</formula>
    </cfRule>
    <cfRule type="expression" dxfId="118" priority="43">
      <formula>(C14=#REF!)</formula>
    </cfRule>
    <cfRule type="expression" dxfId="117" priority="44">
      <formula>(C14=#REF!)</formula>
    </cfRule>
    <cfRule type="expression" dxfId="116" priority="45">
      <formula>(C14=#REF!)</formula>
    </cfRule>
  </conditionalFormatting>
  <conditionalFormatting sqref="B16:B19 B26:B30">
    <cfRule type="expression" dxfId="115" priority="168">
      <formula>(C16=$C$28)</formula>
    </cfRule>
    <cfRule type="expression" dxfId="114" priority="169">
      <formula>(C16=$C$29)</formula>
    </cfRule>
    <cfRule type="expression" dxfId="113" priority="170">
      <formula>(C16=$C$30)</formula>
    </cfRule>
    <cfRule type="expression" dxfId="112" priority="227">
      <formula>(C16=#REF!)</formula>
    </cfRule>
    <cfRule type="expression" dxfId="111" priority="229">
      <formula>(C16=#REF!)</formula>
    </cfRule>
  </conditionalFormatting>
  <conditionalFormatting sqref="B20:B23">
    <cfRule type="expression" dxfId="110" priority="12">
      <formula>(C20=#REF!)</formula>
    </cfRule>
    <cfRule type="expression" dxfId="109" priority="13">
      <formula>(C20=#REF!)</formula>
    </cfRule>
    <cfRule type="expression" dxfId="108" priority="14">
      <formula>(C20=#REF!)</formula>
    </cfRule>
    <cfRule type="expression" dxfId="107" priority="15">
      <formula>(C20=#REF!)</formula>
    </cfRule>
    <cfRule type="expression" dxfId="106" priority="16">
      <formula>(C20=#REF!)</formula>
    </cfRule>
  </conditionalFormatting>
  <conditionalFormatting sqref="C1">
    <cfRule type="cellIs" dxfId="105" priority="78" operator="equal">
      <formula>#REF!</formula>
    </cfRule>
  </conditionalFormatting>
  <conditionalFormatting sqref="C5 J5">
    <cfRule type="cellIs" dxfId="104" priority="68" operator="equal">
      <formula>#REF!</formula>
    </cfRule>
  </conditionalFormatting>
  <conditionalFormatting sqref="C6">
    <cfRule type="cellIs" dxfId="103" priority="69" operator="equal">
      <formula>#REF!</formula>
    </cfRule>
  </conditionalFormatting>
  <conditionalFormatting sqref="C7:C12 C16:C19 G26:G27 C26:C30 J26:J28">
    <cfRule type="cellIs" dxfId="102" priority="221" operator="equal">
      <formula>#REF!</formula>
    </cfRule>
  </conditionalFormatting>
  <conditionalFormatting sqref="C7:C12">
    <cfRule type="cellIs" dxfId="101" priority="53" operator="equal">
      <formula>$C$28</formula>
    </cfRule>
    <cfRule type="cellIs" dxfId="100" priority="54" operator="equal">
      <formula>$C$29</formula>
    </cfRule>
    <cfRule type="cellIs" dxfId="99" priority="55" operator="equal">
      <formula>$C$30</formula>
    </cfRule>
  </conditionalFormatting>
  <conditionalFormatting sqref="C14 J14">
    <cfRule type="cellIs" dxfId="98" priority="30" operator="equal">
      <formula>#REF!</formula>
    </cfRule>
  </conditionalFormatting>
  <conditionalFormatting sqref="C15">
    <cfRule type="cellIs" dxfId="97" priority="31" operator="equal">
      <formula>#REF!</formula>
    </cfRule>
  </conditionalFormatting>
  <conditionalFormatting sqref="C16:C19 G26:G27 C26:C30 C7:C12">
    <cfRule type="cellIs" dxfId="96" priority="219" operator="equal">
      <formula>#REF!</formula>
    </cfRule>
  </conditionalFormatting>
  <conditionalFormatting sqref="C16:C19 G26:G27 C26:C30">
    <cfRule type="cellIs" dxfId="95" priority="163" operator="equal">
      <formula>$C$29</formula>
    </cfRule>
    <cfRule type="cellIs" dxfId="94" priority="164" operator="equal">
      <formula>$C$30</formula>
    </cfRule>
  </conditionalFormatting>
  <conditionalFormatting sqref="C20:C23">
    <cfRule type="cellIs" dxfId="93" priority="4" operator="equal">
      <formula>#REF!</formula>
    </cfRule>
    <cfRule type="cellIs" dxfId="92" priority="5" operator="equal">
      <formula>#REF!</formula>
    </cfRule>
    <cfRule type="cellIs" dxfId="91" priority="6" operator="equal">
      <formula>#REF!</formula>
    </cfRule>
    <cfRule type="cellIs" dxfId="90" priority="7" operator="equal">
      <formula>#REF!</formula>
    </cfRule>
    <cfRule type="cellIs" dxfId="89" priority="8" operator="equal">
      <formula>#REF!</formula>
    </cfRule>
  </conditionalFormatting>
  <conditionalFormatting sqref="F7:F12">
    <cfRule type="cellIs" dxfId="88" priority="107" operator="equal">
      <formula>$G$30</formula>
    </cfRule>
    <cfRule type="cellIs" dxfId="87" priority="108" operator="equal">
      <formula>$G$29</formula>
    </cfRule>
    <cfRule type="cellIs" dxfId="86" priority="109" operator="equal">
      <formula>$G$28</formula>
    </cfRule>
  </conditionalFormatting>
  <conditionalFormatting sqref="F16:F19">
    <cfRule type="cellIs" dxfId="85" priority="1" operator="equal">
      <formula>$G$30</formula>
    </cfRule>
    <cfRule type="cellIs" dxfId="84" priority="2" operator="equal">
      <formula>$G$29</formula>
    </cfRule>
    <cfRule type="cellIs" dxfId="83" priority="3" operator="equal">
      <formula>$G$28</formula>
    </cfRule>
  </conditionalFormatting>
  <conditionalFormatting sqref="G4">
    <cfRule type="cellIs" dxfId="82" priority="180" operator="equal">
      <formula>#REF!</formula>
    </cfRule>
    <cfRule type="cellIs" dxfId="81" priority="181" operator="equal">
      <formula>#REF!</formula>
    </cfRule>
    <cfRule type="cellIs" dxfId="80" priority="182" operator="equal">
      <formula>#REF!</formula>
    </cfRule>
  </conditionalFormatting>
  <conditionalFormatting sqref="G20:G23">
    <cfRule type="cellIs" dxfId="79" priority="9" operator="equal">
      <formula>#REF!</formula>
    </cfRule>
    <cfRule type="cellIs" dxfId="78" priority="10" operator="equal">
      <formula>#REF!</formula>
    </cfRule>
    <cfRule type="cellIs" dxfId="77" priority="11" operator="equal">
      <formula>#REF!</formula>
    </cfRule>
  </conditionalFormatting>
  <conditionalFormatting sqref="G26:G27 C16:C19 C26:C30">
    <cfRule type="cellIs" dxfId="76" priority="162" operator="equal">
      <formula>$C$28</formula>
    </cfRule>
  </conditionalFormatting>
  <conditionalFormatting sqref="G26:G30">
    <cfRule type="cellIs" dxfId="75" priority="159" operator="equal">
      <formula>$G$30</formula>
    </cfRule>
    <cfRule type="cellIs" dxfId="74" priority="160" operator="equal">
      <formula>$G$29</formula>
    </cfRule>
    <cfRule type="cellIs" dxfId="73" priority="161" operator="equal">
      <formula>$G$28</formula>
    </cfRule>
  </conditionalFormatting>
  <conditionalFormatting sqref="H6">
    <cfRule type="cellIs" dxfId="72" priority="70" operator="equal">
      <formula>#REF!</formula>
    </cfRule>
    <cfRule type="cellIs" dxfId="71" priority="71" operator="equal">
      <formula>#REF!</formula>
    </cfRule>
    <cfRule type="cellIs" dxfId="70" priority="72" operator="equal">
      <formula>#REF!</formula>
    </cfRule>
  </conditionalFormatting>
  <conditionalFormatting sqref="H15">
    <cfRule type="cellIs" dxfId="69" priority="32" operator="equal">
      <formula>#REF!</formula>
    </cfRule>
    <cfRule type="cellIs" dxfId="68" priority="33" operator="equal">
      <formula>#REF!</formula>
    </cfRule>
    <cfRule type="cellIs" dxfId="67" priority="34" operator="equal">
      <formula>#REF!</formula>
    </cfRule>
  </conditionalFormatting>
  <dataValidations disablePrompts="1" count="2">
    <dataValidation type="list" allowBlank="1" showInputMessage="1" showErrorMessage="1" sqref="G28:G30 F7:F12 F16:F19" xr:uid="{46C5555B-0C2F-4FFA-85E9-E8C4F7078BF2}">
      <formula1>$G$28:$G$30</formula1>
    </dataValidation>
    <dataValidation type="list" allowBlank="1" showInputMessage="1" showErrorMessage="1" sqref="C28:C30 C16:C19 C7:C12" xr:uid="{C512D340-FB23-4195-A154-548C2FA5BE8C}">
      <formula1>$C$28:$C$30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300" verticalDpi="0" r:id="rId1"/>
  <ignoredErrors>
    <ignoredError sqref="K16" calculatedColumn="1"/>
  </ignoredErrors>
  <tableParts count="2">
    <tablePart r:id="rId2"/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9" operator="equal" id="{86DB5D86-452F-4AB9-BA82-47026DB75A63}">
            <xm:f>'\Users\Joao\Documents\Solo Network\[Kanban-Compras.xlsx]Geral'!#REF!</xm:f>
            <x14:dxf>
              <fill>
                <patternFill patternType="solid">
                  <fgColor rgb="FFD9D2E9"/>
                  <bgColor rgb="FFD9D2E9"/>
                </patternFill>
              </fill>
            </x14:dxf>
          </x14:cfRule>
          <xm:sqref>A1</xm:sqref>
        </x14:conditionalFormatting>
        <x14:conditionalFormatting xmlns:xm="http://schemas.microsoft.com/office/excel/2006/main">
          <x14:cfRule type="cellIs" priority="77" operator="equal" id="{3CBDAB80-2EA4-4A41-B164-23519B4473E9}">
            <xm:f>'\Users\Joao\Documents\Solo Network\[Kanban-Compras.xlsx]Geral'!#REF!</xm:f>
            <x14:dxf>
              <fill>
                <patternFill patternType="solid">
                  <fgColor rgb="FFD9D2E9"/>
                  <bgColor rgb="FFD9D2E9"/>
                </patternFill>
              </fill>
            </x14:dxf>
          </x14:cfRule>
          <xm:sqref>C1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9C1F2-E706-4A64-9219-7FBEE236A145}">
  <dimension ref="B1:J17"/>
  <sheetViews>
    <sheetView showGridLines="0" zoomScale="90" zoomScaleNormal="90" workbookViewId="0">
      <selection activeCell="A44" sqref="A44"/>
    </sheetView>
  </sheetViews>
  <sheetFormatPr defaultRowHeight="15" x14ac:dyDescent="0.25"/>
  <cols>
    <col min="2" max="2" width="8.7109375" customWidth="1"/>
    <col min="3" max="3" width="17.7109375" customWidth="1"/>
    <col min="4" max="4" width="24.85546875" customWidth="1"/>
    <col min="5" max="5" width="22.42578125" customWidth="1"/>
    <col min="6" max="6" width="23.28515625" customWidth="1"/>
    <col min="7" max="7" width="22.42578125" customWidth="1"/>
    <col min="8" max="8" width="21.7109375" customWidth="1"/>
    <col min="9" max="9" width="20.140625" customWidth="1"/>
    <col min="10" max="10" width="8.7109375" customWidth="1"/>
  </cols>
  <sheetData>
    <row r="1" spans="2:10" x14ac:dyDescent="0.25">
      <c r="B1" s="1"/>
      <c r="C1" s="1"/>
      <c r="D1" s="1"/>
      <c r="E1" s="1"/>
      <c r="F1" s="1"/>
      <c r="G1" s="1"/>
      <c r="H1" s="1"/>
      <c r="I1" s="1"/>
      <c r="J1" s="1"/>
    </row>
    <row r="2" spans="2:10" ht="26.25" x14ac:dyDescent="0.4">
      <c r="C2" s="129" t="s">
        <v>29</v>
      </c>
      <c r="D2" s="129"/>
      <c r="E2" s="129"/>
      <c r="F2" s="129"/>
      <c r="G2" s="129"/>
      <c r="H2" s="129"/>
      <c r="I2" s="129"/>
    </row>
    <row r="3" spans="2:10" ht="15.75" thickBot="1" x14ac:dyDescent="0.3"/>
    <row r="4" spans="2:10" ht="16.5" thickTop="1" thickBot="1" x14ac:dyDescent="0.3">
      <c r="C4" s="2" t="s">
        <v>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</row>
    <row r="5" spans="2:10" ht="16.5" thickTop="1" thickBot="1" x14ac:dyDescent="0.3">
      <c r="C5" s="2"/>
      <c r="D5" s="2"/>
      <c r="E5" s="2"/>
      <c r="F5" s="2"/>
      <c r="G5" s="2">
        <v>1</v>
      </c>
      <c r="H5" s="2">
        <v>2</v>
      </c>
      <c r="I5" s="2">
        <v>3</v>
      </c>
    </row>
    <row r="6" spans="2:10" ht="36.75" customHeight="1" thickTop="1" thickBot="1" x14ac:dyDescent="0.3">
      <c r="C6" s="2"/>
      <c r="D6" s="2"/>
      <c r="E6" s="2"/>
      <c r="F6" s="2"/>
      <c r="G6" s="2"/>
      <c r="H6" s="2"/>
      <c r="I6" s="2"/>
    </row>
    <row r="7" spans="2:10" ht="16.5" thickTop="1" thickBot="1" x14ac:dyDescent="0.3">
      <c r="C7" s="2">
        <v>4</v>
      </c>
      <c r="D7" s="2">
        <v>5</v>
      </c>
      <c r="E7" s="2">
        <v>6</v>
      </c>
      <c r="F7" s="2">
        <v>7</v>
      </c>
      <c r="G7" s="2">
        <v>8</v>
      </c>
      <c r="H7" s="2">
        <v>9</v>
      </c>
      <c r="I7" s="2">
        <v>10</v>
      </c>
    </row>
    <row r="8" spans="2:10" ht="40.5" customHeight="1" thickTop="1" thickBot="1" x14ac:dyDescent="0.3">
      <c r="C8" s="2"/>
      <c r="D8" s="2"/>
      <c r="E8" s="2"/>
      <c r="F8" s="2"/>
      <c r="G8" s="2"/>
      <c r="H8" s="2"/>
      <c r="I8" s="2"/>
    </row>
    <row r="9" spans="2:10" ht="16.5" thickTop="1" thickBot="1" x14ac:dyDescent="0.3">
      <c r="C9" s="2">
        <v>11</v>
      </c>
      <c r="D9" s="2">
        <v>12</v>
      </c>
      <c r="E9" s="2">
        <v>13</v>
      </c>
      <c r="F9" s="2">
        <v>14</v>
      </c>
      <c r="G9" s="2">
        <v>15</v>
      </c>
      <c r="H9" s="2">
        <v>16</v>
      </c>
      <c r="I9" s="2">
        <v>17</v>
      </c>
    </row>
    <row r="10" spans="2:10" ht="40.5" customHeight="1" thickTop="1" thickBot="1" x14ac:dyDescent="0.3">
      <c r="C10" s="2"/>
      <c r="D10" s="2"/>
      <c r="E10" s="2"/>
      <c r="F10" s="2"/>
      <c r="G10" s="2"/>
      <c r="H10" s="2"/>
      <c r="I10" s="2"/>
    </row>
    <row r="11" spans="2:10" ht="16.5" thickTop="1" thickBot="1" x14ac:dyDescent="0.3">
      <c r="C11" s="2">
        <v>18</v>
      </c>
      <c r="D11" s="2">
        <v>19</v>
      </c>
      <c r="E11" s="2">
        <v>20</v>
      </c>
      <c r="F11" s="2">
        <v>21</v>
      </c>
      <c r="G11" s="2">
        <v>22</v>
      </c>
      <c r="H11" s="2">
        <v>23</v>
      </c>
      <c r="I11" s="2">
        <v>24</v>
      </c>
    </row>
    <row r="12" spans="2:10" ht="49.5" customHeight="1" thickTop="1" thickBot="1" x14ac:dyDescent="0.3">
      <c r="C12" s="2"/>
      <c r="D12" s="2"/>
      <c r="E12" s="2"/>
      <c r="F12" s="2"/>
      <c r="G12" s="2"/>
      <c r="H12" s="2"/>
      <c r="I12" s="2"/>
    </row>
    <row r="13" spans="2:10" ht="16.5" thickTop="1" thickBot="1" x14ac:dyDescent="0.3">
      <c r="C13" s="2">
        <v>25</v>
      </c>
      <c r="D13" s="2">
        <v>26</v>
      </c>
      <c r="E13" s="2">
        <v>27</v>
      </c>
      <c r="F13" s="2">
        <v>28</v>
      </c>
      <c r="G13" s="2">
        <v>29</v>
      </c>
      <c r="H13" s="2">
        <v>30</v>
      </c>
      <c r="I13" s="2">
        <v>31</v>
      </c>
    </row>
    <row r="14" spans="2:10" ht="35.25" customHeight="1" thickTop="1" thickBot="1" x14ac:dyDescent="0.3">
      <c r="C14" s="2"/>
      <c r="D14" s="2"/>
      <c r="E14" s="2"/>
      <c r="F14" s="2"/>
      <c r="G14" s="2"/>
      <c r="H14" s="2"/>
      <c r="I14" s="2"/>
    </row>
    <row r="15" spans="2:10" ht="16.5" thickTop="1" thickBot="1" x14ac:dyDescent="0.3">
      <c r="C15" s="2"/>
      <c r="D15" s="2"/>
      <c r="E15" s="2"/>
      <c r="F15" s="2"/>
      <c r="G15" s="2"/>
      <c r="H15" s="2"/>
      <c r="I15" s="2"/>
    </row>
    <row r="16" spans="2:10" ht="16.5" thickTop="1" thickBot="1" x14ac:dyDescent="0.3">
      <c r="C16" s="2"/>
      <c r="D16" s="1"/>
      <c r="E16" s="1"/>
      <c r="F16" s="1"/>
      <c r="G16" s="1"/>
      <c r="H16" s="1"/>
      <c r="I16" s="1"/>
    </row>
    <row r="17" ht="15.75" thickTop="1" x14ac:dyDescent="0.25"/>
  </sheetData>
  <mergeCells count="1">
    <mergeCell ref="C2:I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5C45A-31B9-486D-9350-DC791CE23F10}">
  <dimension ref="A6:A12"/>
  <sheetViews>
    <sheetView showGridLines="0" zoomScaleNormal="100" workbookViewId="0">
      <selection activeCell="C34" sqref="C34"/>
    </sheetView>
  </sheetViews>
  <sheetFormatPr defaultRowHeight="15" x14ac:dyDescent="0.25"/>
  <sheetData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D47A4-EEEA-4427-AA52-5134C3270045}">
  <dimension ref="B1:F14"/>
  <sheetViews>
    <sheetView showGridLines="0" workbookViewId="0">
      <selection activeCell="C15" sqref="C15"/>
    </sheetView>
  </sheetViews>
  <sheetFormatPr defaultRowHeight="15" x14ac:dyDescent="0.25"/>
  <cols>
    <col min="2" max="2" width="16.140625" customWidth="1"/>
    <col min="3" max="3" width="18.42578125" customWidth="1"/>
    <col min="4" max="4" width="13.5703125" customWidth="1"/>
    <col min="5" max="5" width="12.42578125" customWidth="1"/>
    <col min="6" max="6" width="14.5703125" customWidth="1"/>
    <col min="7" max="7" width="7.42578125" customWidth="1"/>
    <col min="8" max="8" width="10" customWidth="1"/>
  </cols>
  <sheetData>
    <row r="1" spans="2:6" ht="33.75" customHeight="1" thickTop="1" thickBot="1" x14ac:dyDescent="0.3">
      <c r="B1" s="132" t="s">
        <v>98</v>
      </c>
      <c r="C1" s="134" t="s">
        <v>105</v>
      </c>
      <c r="D1" s="134"/>
      <c r="E1" s="134"/>
      <c r="F1" s="134"/>
    </row>
    <row r="2" spans="2:6" ht="16.5" thickTop="1" thickBot="1" x14ac:dyDescent="0.3">
      <c r="B2" s="133"/>
      <c r="C2" s="75" t="s">
        <v>99</v>
      </c>
      <c r="D2" s="75"/>
      <c r="E2" s="75"/>
      <c r="F2" s="75"/>
    </row>
    <row r="3" spans="2:6" ht="20.25" thickTop="1" x14ac:dyDescent="0.25">
      <c r="B3" s="76"/>
      <c r="C3" s="77"/>
    </row>
    <row r="4" spans="2:6" ht="15.75" thickBot="1" x14ac:dyDescent="0.3"/>
    <row r="5" spans="2:6" ht="16.5" customHeight="1" thickTop="1" thickBot="1" x14ac:dyDescent="0.3">
      <c r="B5" s="131" t="s">
        <v>101</v>
      </c>
      <c r="C5" s="131"/>
      <c r="D5" s="131"/>
    </row>
    <row r="6" spans="2:6" ht="16.5" thickTop="1" thickBot="1" x14ac:dyDescent="0.3"/>
    <row r="7" spans="2:6" ht="30" customHeight="1" thickTop="1" thickBot="1" x14ac:dyDescent="0.3">
      <c r="B7" s="131" t="s">
        <v>100</v>
      </c>
      <c r="C7" s="131"/>
      <c r="D7" s="78" t="s">
        <v>43</v>
      </c>
    </row>
    <row r="8" spans="2:6" ht="16.5" thickTop="1" thickBot="1" x14ac:dyDescent="0.3">
      <c r="B8" s="130" t="s">
        <v>39</v>
      </c>
      <c r="C8" s="130"/>
      <c r="D8" s="79">
        <v>40</v>
      </c>
    </row>
    <row r="9" spans="2:6" ht="16.5" thickTop="1" thickBot="1" x14ac:dyDescent="0.3">
      <c r="B9" s="130" t="s">
        <v>8</v>
      </c>
      <c r="C9" s="130"/>
      <c r="D9" s="79">
        <v>45</v>
      </c>
    </row>
    <row r="10" spans="2:6" ht="16.5" thickTop="1" thickBot="1" x14ac:dyDescent="0.3">
      <c r="B10" s="130" t="s">
        <v>102</v>
      </c>
      <c r="C10" s="130"/>
      <c r="D10" s="79">
        <v>60</v>
      </c>
    </row>
    <row r="11" spans="2:6" ht="16.5" thickTop="1" thickBot="1" x14ac:dyDescent="0.3">
      <c r="B11" s="130" t="s">
        <v>103</v>
      </c>
      <c r="C11" s="130"/>
      <c r="D11" s="79">
        <v>100</v>
      </c>
    </row>
    <row r="12" spans="2:6" ht="16.5" thickTop="1" thickBot="1" x14ac:dyDescent="0.3">
      <c r="B12" s="130" t="s">
        <v>28</v>
      </c>
      <c r="C12" s="130"/>
      <c r="D12" s="79">
        <v>100</v>
      </c>
    </row>
    <row r="13" spans="2:6" ht="15.75" thickTop="1" x14ac:dyDescent="0.25">
      <c r="B13" s="80"/>
      <c r="C13" s="80"/>
      <c r="D13" s="81"/>
    </row>
    <row r="14" spans="2:6" x14ac:dyDescent="0.25">
      <c r="B14" s="80"/>
      <c r="C14" s="80"/>
      <c r="D14" s="81"/>
    </row>
  </sheetData>
  <mergeCells count="9">
    <mergeCell ref="B12:C12"/>
    <mergeCell ref="B7:C7"/>
    <mergeCell ref="B8:C8"/>
    <mergeCell ref="B9:C9"/>
    <mergeCell ref="B1:B2"/>
    <mergeCell ref="C1:F1"/>
    <mergeCell ref="B5:D5"/>
    <mergeCell ref="B10:C10"/>
    <mergeCell ref="B11:C11"/>
  </mergeCells>
  <pageMargins left="0.511811024" right="0.511811024" top="0.78740157499999996" bottom="0.78740157499999996" header="0.31496062000000002" footer="0.31496062000000002"/>
  <pageSetup paperSize="9" orientation="portrait" horizontalDpi="30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9F899-51E1-47C1-8D4B-589B259045C7}">
  <dimension ref="B1:I4"/>
  <sheetViews>
    <sheetView showGridLines="0" zoomScale="90" zoomScaleNormal="90" workbookViewId="0">
      <selection activeCell="A5" sqref="A5:XFD5"/>
    </sheetView>
  </sheetViews>
  <sheetFormatPr defaultRowHeight="15" x14ac:dyDescent="0.25"/>
  <cols>
    <col min="2" max="2" width="11.140625" customWidth="1"/>
    <col min="3" max="3" width="8" bestFit="1" customWidth="1"/>
    <col min="4" max="4" width="16.5703125" customWidth="1"/>
    <col min="5" max="5" width="17.5703125" bestFit="1" customWidth="1"/>
    <col min="6" max="6" width="14.42578125" bestFit="1" customWidth="1"/>
    <col min="7" max="7" width="13.85546875" bestFit="1" customWidth="1"/>
    <col min="8" max="8" width="14" bestFit="1" customWidth="1"/>
    <col min="9" max="9" width="13.85546875" bestFit="1" customWidth="1"/>
  </cols>
  <sheetData>
    <row r="1" spans="2:9" ht="15.75" thickBot="1" x14ac:dyDescent="0.3"/>
    <row r="2" spans="2:9" ht="30.75" customHeight="1" thickTop="1" x14ac:dyDescent="0.25">
      <c r="B2" s="99" t="s">
        <v>78</v>
      </c>
      <c r="C2" s="135" t="s">
        <v>118</v>
      </c>
      <c r="D2" s="135"/>
      <c r="E2" s="135"/>
      <c r="F2" s="135"/>
      <c r="G2" s="135"/>
      <c r="H2" s="135"/>
      <c r="I2" s="135"/>
    </row>
    <row r="3" spans="2:9" ht="29.25" customHeight="1" thickBot="1" x14ac:dyDescent="0.3">
      <c r="B3" s="100" t="s">
        <v>53</v>
      </c>
      <c r="C3" s="100" t="s">
        <v>119</v>
      </c>
      <c r="D3" s="100" t="s">
        <v>64</v>
      </c>
      <c r="E3" s="100" t="s">
        <v>0</v>
      </c>
      <c r="F3" s="100" t="s">
        <v>6</v>
      </c>
      <c r="G3" s="100" t="s">
        <v>7</v>
      </c>
      <c r="H3" s="100" t="s">
        <v>114</v>
      </c>
      <c r="I3" s="100" t="s">
        <v>120</v>
      </c>
    </row>
    <row r="4" spans="2:9" ht="25.5" customHeight="1" thickTop="1" x14ac:dyDescent="0.25">
      <c r="B4" s="22" t="s">
        <v>121</v>
      </c>
      <c r="C4" s="28">
        <v>2026</v>
      </c>
      <c r="D4" s="101">
        <v>5000</v>
      </c>
      <c r="E4" s="101">
        <v>6725</v>
      </c>
      <c r="F4" s="101">
        <v>5700</v>
      </c>
      <c r="G4" s="101">
        <v>2875</v>
      </c>
      <c r="H4" s="101">
        <v>722.04</v>
      </c>
      <c r="I4" s="101">
        <v>2390</v>
      </c>
    </row>
  </sheetData>
  <mergeCells count="1">
    <mergeCell ref="C2:I2"/>
  </mergeCells>
  <conditionalFormatting sqref="B2">
    <cfRule type="cellIs" dxfId="40" priority="1" operator="equal">
      <formula>#REF!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434F7-433B-4701-AE39-12AC8A65BB13}">
  <dimension ref="A1:R7"/>
  <sheetViews>
    <sheetView showGridLines="0" zoomScale="90" zoomScaleNormal="90" workbookViewId="0">
      <selection activeCell="B5" sqref="B5:G5"/>
    </sheetView>
  </sheetViews>
  <sheetFormatPr defaultRowHeight="15" x14ac:dyDescent="0.25"/>
  <cols>
    <col min="1" max="1" width="9.7109375" customWidth="1"/>
    <col min="2" max="2" width="19.28515625" customWidth="1"/>
    <col min="3" max="3" width="22" customWidth="1"/>
    <col min="4" max="4" width="25.28515625" customWidth="1"/>
    <col min="5" max="5" width="21.28515625" customWidth="1"/>
    <col min="6" max="6" width="17.7109375" customWidth="1"/>
    <col min="7" max="7" width="15.85546875" customWidth="1"/>
    <col min="10" max="10" width="15.28515625" customWidth="1"/>
    <col min="11" max="11" width="19.28515625" customWidth="1"/>
    <col min="12" max="12" width="28.85546875" customWidth="1"/>
    <col min="13" max="13" width="16.7109375" customWidth="1"/>
    <col min="14" max="16" width="24" customWidth="1"/>
    <col min="17" max="18" width="17.85546875" customWidth="1"/>
  </cols>
  <sheetData>
    <row r="1" spans="1:18" ht="15.75" thickBot="1" x14ac:dyDescent="0.3"/>
    <row r="2" spans="1:18" ht="27.75" customHeight="1" thickTop="1" thickBot="1" x14ac:dyDescent="0.3">
      <c r="A2" s="88" t="s">
        <v>30</v>
      </c>
      <c r="B2" s="136" t="s">
        <v>15</v>
      </c>
      <c r="C2" s="136"/>
      <c r="D2" s="136"/>
      <c r="E2" s="136"/>
      <c r="F2" s="136"/>
      <c r="G2" s="136"/>
      <c r="I2" s="88" t="s">
        <v>31</v>
      </c>
      <c r="J2" s="136" t="s">
        <v>32</v>
      </c>
      <c r="K2" s="136"/>
      <c r="L2" s="136"/>
      <c r="M2" s="136"/>
      <c r="N2" s="136"/>
      <c r="O2" s="136"/>
      <c r="P2" s="136"/>
      <c r="Q2" s="136"/>
      <c r="R2" s="136"/>
    </row>
    <row r="3" spans="1:18" ht="18" thickTop="1" thickBot="1" x14ac:dyDescent="0.3">
      <c r="B3" s="67" t="s">
        <v>18</v>
      </c>
      <c r="C3" s="67" t="s">
        <v>33</v>
      </c>
      <c r="D3" s="67" t="s">
        <v>19</v>
      </c>
      <c r="E3" s="67" t="s">
        <v>34</v>
      </c>
      <c r="F3" s="67" t="s">
        <v>39</v>
      </c>
      <c r="G3" s="67" t="s">
        <v>43</v>
      </c>
      <c r="J3" s="67" t="s">
        <v>18</v>
      </c>
      <c r="K3" s="67" t="s">
        <v>33</v>
      </c>
      <c r="L3" s="67" t="s">
        <v>19</v>
      </c>
      <c r="M3" s="67" t="s">
        <v>34</v>
      </c>
      <c r="N3" s="67" t="s">
        <v>46</v>
      </c>
      <c r="O3" s="67" t="s">
        <v>35</v>
      </c>
      <c r="P3" s="67" t="s">
        <v>45</v>
      </c>
      <c r="Q3" s="67" t="s">
        <v>13</v>
      </c>
      <c r="R3" s="67" t="s">
        <v>1</v>
      </c>
    </row>
    <row r="4" spans="1:18" ht="67.5" customHeight="1" thickTop="1" thickBot="1" x14ac:dyDescent="0.3">
      <c r="B4" s="2" t="s">
        <v>40</v>
      </c>
      <c r="C4" s="2" t="s">
        <v>36</v>
      </c>
      <c r="D4" s="2" t="s">
        <v>37</v>
      </c>
      <c r="E4" s="2" t="s">
        <v>38</v>
      </c>
      <c r="F4" s="2" t="s">
        <v>44</v>
      </c>
      <c r="G4" s="3">
        <v>100</v>
      </c>
      <c r="J4" s="2" t="s">
        <v>41</v>
      </c>
      <c r="K4" s="2" t="s">
        <v>36</v>
      </c>
      <c r="L4" s="2" t="s">
        <v>37</v>
      </c>
      <c r="M4" s="2" t="s">
        <v>38</v>
      </c>
      <c r="N4" s="2" t="s">
        <v>42</v>
      </c>
      <c r="O4" s="3">
        <v>23.5</v>
      </c>
      <c r="P4" s="3"/>
      <c r="Q4" s="6">
        <v>2</v>
      </c>
      <c r="R4" s="3">
        <v>3.2</v>
      </c>
    </row>
    <row r="5" spans="1:18" ht="16.5" thickTop="1" thickBot="1" x14ac:dyDescent="0.3">
      <c r="B5" s="2"/>
      <c r="C5" s="2"/>
      <c r="D5" s="2"/>
      <c r="E5" s="2"/>
      <c r="F5" s="2"/>
      <c r="G5" s="3"/>
      <c r="J5" s="2"/>
      <c r="K5" s="2"/>
      <c r="L5" s="2"/>
      <c r="M5" s="2"/>
      <c r="N5" s="2"/>
      <c r="O5" s="2"/>
      <c r="P5" s="2"/>
      <c r="Q5" s="2"/>
      <c r="R5" s="2"/>
    </row>
    <row r="6" spans="1:18" ht="16.5" thickTop="1" thickBot="1" x14ac:dyDescent="0.3">
      <c r="B6" s="2"/>
      <c r="C6" s="2"/>
      <c r="D6" s="2"/>
      <c r="E6" s="2"/>
      <c r="F6" s="2"/>
      <c r="G6" s="3"/>
      <c r="J6" s="2"/>
      <c r="K6" s="2"/>
      <c r="L6" s="2"/>
      <c r="M6" s="2"/>
      <c r="N6" s="2"/>
      <c r="O6" s="2"/>
      <c r="P6" s="2"/>
      <c r="Q6" s="2"/>
      <c r="R6" s="2"/>
    </row>
    <row r="7" spans="1:18" ht="15.75" thickTop="1" x14ac:dyDescent="0.25">
      <c r="B7" s="4"/>
      <c r="C7" s="4"/>
      <c r="D7" s="4"/>
      <c r="E7" s="4"/>
      <c r="F7" s="4"/>
      <c r="G7" s="5"/>
      <c r="J7" s="4"/>
      <c r="K7" s="4"/>
      <c r="L7" s="4"/>
      <c r="M7" s="4"/>
      <c r="N7" s="4"/>
      <c r="O7" s="4"/>
      <c r="P7" s="4"/>
      <c r="Q7" s="4"/>
      <c r="R7" s="4"/>
    </row>
  </sheetData>
  <mergeCells count="2">
    <mergeCell ref="B2:G2"/>
    <mergeCell ref="J2:R2"/>
  </mergeCells>
  <conditionalFormatting sqref="A2">
    <cfRule type="cellIs" dxfId="26" priority="2" operator="equal">
      <formula>#REF!</formula>
    </cfRule>
  </conditionalFormatting>
  <conditionalFormatting sqref="I2">
    <cfRule type="cellIs" dxfId="25" priority="1" operator="equal">
      <formula>#REF!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300" verticalDpi="0"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8172-3FBF-4D91-8573-541D3A86FA5A}">
  <dimension ref="A5:J13"/>
  <sheetViews>
    <sheetView showGridLines="0" workbookViewId="0">
      <selection activeCell="K9" sqref="K9"/>
    </sheetView>
  </sheetViews>
  <sheetFormatPr defaultRowHeight="15" x14ac:dyDescent="0.25"/>
  <cols>
    <col min="1" max="1" width="4.5703125" style="116" customWidth="1"/>
    <col min="2" max="10" width="9.140625" style="116"/>
  </cols>
  <sheetData>
    <row r="5" spans="1:9" ht="19.5" x14ac:dyDescent="0.3">
      <c r="A5" s="115"/>
    </row>
    <row r="6" spans="1:9" x14ac:dyDescent="0.25">
      <c r="A6" s="117" t="s">
        <v>141</v>
      </c>
      <c r="B6" s="137" t="s">
        <v>142</v>
      </c>
      <c r="C6" s="137"/>
      <c r="D6" s="137"/>
      <c r="E6" s="137"/>
      <c r="F6" s="137"/>
      <c r="G6" s="137"/>
      <c r="H6" s="137"/>
      <c r="I6" s="137"/>
    </row>
    <row r="7" spans="1:9" x14ac:dyDescent="0.25">
      <c r="A7" s="117" t="s">
        <v>143</v>
      </c>
      <c r="B7" s="137" t="s">
        <v>144</v>
      </c>
      <c r="C7" s="137"/>
      <c r="D7" s="137"/>
      <c r="E7" s="137"/>
      <c r="F7" s="137"/>
      <c r="G7" s="137"/>
      <c r="H7" s="137"/>
      <c r="I7" s="137"/>
    </row>
    <row r="8" spans="1:9" ht="52.5" customHeight="1" x14ac:dyDescent="0.25">
      <c r="A8" s="117" t="s">
        <v>145</v>
      </c>
      <c r="B8" s="137" t="s">
        <v>146</v>
      </c>
      <c r="C8" s="137"/>
      <c r="D8" s="137"/>
      <c r="E8" s="137"/>
      <c r="F8" s="137"/>
      <c r="G8" s="137"/>
      <c r="H8" s="137"/>
      <c r="I8" s="137"/>
    </row>
    <row r="9" spans="1:9" x14ac:dyDescent="0.25">
      <c r="A9" s="117" t="s">
        <v>147</v>
      </c>
      <c r="B9" s="137" t="s">
        <v>148</v>
      </c>
      <c r="C9" s="137"/>
      <c r="D9" s="137"/>
      <c r="E9" s="137"/>
      <c r="F9" s="137"/>
      <c r="G9" s="137"/>
      <c r="H9" s="137"/>
      <c r="I9" s="137"/>
    </row>
    <row r="10" spans="1:9" x14ac:dyDescent="0.25">
      <c r="A10" s="117" t="s">
        <v>149</v>
      </c>
      <c r="B10" s="137" t="s">
        <v>150</v>
      </c>
      <c r="C10" s="137"/>
      <c r="D10" s="137"/>
      <c r="E10" s="137"/>
      <c r="F10" s="137"/>
      <c r="G10" s="137"/>
      <c r="H10" s="137"/>
      <c r="I10" s="137"/>
    </row>
    <row r="11" spans="1:9" ht="38.25" customHeight="1" x14ac:dyDescent="0.25">
      <c r="A11" s="117" t="s">
        <v>151</v>
      </c>
      <c r="B11" s="137" t="s">
        <v>152</v>
      </c>
      <c r="C11" s="137"/>
      <c r="D11" s="137"/>
      <c r="E11" s="137"/>
      <c r="F11" s="137"/>
      <c r="G11" s="137"/>
      <c r="H11" s="137"/>
      <c r="I11" s="137"/>
    </row>
    <row r="13" spans="1:9" x14ac:dyDescent="0.25">
      <c r="B13" s="118"/>
      <c r="C13" s="118"/>
      <c r="D13" s="118" t="s">
        <v>153</v>
      </c>
      <c r="E13" s="116" t="s">
        <v>154</v>
      </c>
    </row>
  </sheetData>
  <sheetProtection algorithmName="SHA-512" hashValue="Qr4L4TFjYu0UplymenE6OAxH6DObwby0dhtwQq51U/C4LKLhWSGOEnN2RiGvpB1pyiqEOE+hp1pO6ac1GKbQkQ==" saltValue="VoGbHHlu42Z3G8SBXrMDCw==" spinCount="100000" sheet="1" objects="1" scenarios="1"/>
  <mergeCells count="6">
    <mergeCell ref="B11:I11"/>
    <mergeCell ref="B6:I6"/>
    <mergeCell ref="B7:I7"/>
    <mergeCell ref="B8:I8"/>
    <mergeCell ref="B9:I9"/>
    <mergeCell ref="B10:I10"/>
  </mergeCells>
  <pageMargins left="0.511811024" right="0.511811024" top="0.78740157499999996" bottom="0.78740157499999996" header="0.31496062000000002" footer="0.31496062000000002"/>
  <drawing r:id="rId1"/>
</worksheet>
</file>

<file path=docMetadata/LabelInfo.xml><?xml version="1.0" encoding="utf-8"?>
<clbl:labelList xmlns:clbl="http://schemas.microsoft.com/office/2020/mipLabelMetadata">
  <clbl:label id="{706ab2a6-01a4-4abd-9fa6-0016c9637e7c}" enabled="0" method="" siteId="{706ab2a6-01a4-4abd-9fa6-0016c9637e7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Dashboard</vt:lpstr>
      <vt:lpstr>Caixa</vt:lpstr>
      <vt:lpstr>Caixa-Dinamica</vt:lpstr>
      <vt:lpstr>Estoque</vt:lpstr>
      <vt:lpstr>Calendário</vt:lpstr>
      <vt:lpstr>Agenda</vt:lpstr>
      <vt:lpstr>Preços</vt:lpstr>
      <vt:lpstr>Resultados</vt:lpstr>
      <vt:lpstr>Contatos</vt:lpstr>
      <vt:lpstr>Cloud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2026-02-05T03:12:51Z</cp:lastPrinted>
  <dcterms:created xsi:type="dcterms:W3CDTF">2024-09-10T14:16:30Z</dcterms:created>
  <dcterms:modified xsi:type="dcterms:W3CDTF">2026-10-18T14:19:10Z</dcterms:modified>
</cp:coreProperties>
</file>